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480" windowHeight="9780"/>
  </bookViews>
  <sheets>
    <sheet name="tekst opgave" sheetId="2" r:id="rId1"/>
    <sheet name="Blad3" sheetId="3" r:id="rId2"/>
  </sheets>
  <calcPr calcId="145621"/>
</workbook>
</file>

<file path=xl/calcChain.xml><?xml version="1.0" encoding="utf-8"?>
<calcChain xmlns="http://schemas.openxmlformats.org/spreadsheetml/2006/main">
  <c r="M114" i="2" l="1"/>
  <c r="P144" i="2"/>
  <c r="H239" i="2"/>
  <c r="L131" i="2"/>
  <c r="M118" i="2"/>
  <c r="L133" i="2"/>
  <c r="M119" i="2"/>
  <c r="L132" i="2"/>
  <c r="M117" i="2"/>
  <c r="L127" i="2"/>
  <c r="L112" i="2"/>
  <c r="M124" i="2"/>
  <c r="L108" i="2"/>
  <c r="L107" i="2"/>
  <c r="E254" i="2"/>
  <c r="F252" i="2"/>
  <c r="C252" i="2"/>
  <c r="C255" i="2"/>
  <c r="H243" i="2"/>
  <c r="H245" i="2"/>
  <c r="H244" i="2"/>
  <c r="H240" i="2"/>
  <c r="I236" i="2"/>
  <c r="J23" i="2"/>
  <c r="J19" i="2"/>
  <c r="H57" i="2"/>
  <c r="J8" i="2"/>
  <c r="J9" i="2"/>
  <c r="J11" i="2"/>
  <c r="G142" i="2"/>
  <c r="G124" i="2"/>
  <c r="G138" i="2"/>
  <c r="G125" i="2"/>
  <c r="G148" i="2"/>
  <c r="F107" i="2"/>
  <c r="F108" i="2"/>
  <c r="G144" i="2"/>
  <c r="E406" i="2"/>
  <c r="D405" i="2"/>
  <c r="A405" i="2"/>
  <c r="D404" i="2"/>
  <c r="A404" i="2"/>
  <c r="A403" i="2"/>
  <c r="A402" i="2"/>
  <c r="D401" i="2"/>
  <c r="A401" i="2"/>
  <c r="D400" i="2"/>
  <c r="A400" i="2"/>
  <c r="A399" i="2"/>
  <c r="D398" i="2"/>
  <c r="A398" i="2"/>
  <c r="D397" i="2"/>
  <c r="A397" i="2"/>
  <c r="D396" i="2"/>
  <c r="A396" i="2"/>
  <c r="D395" i="2"/>
  <c r="A395" i="2"/>
  <c r="A394" i="2"/>
  <c r="A393" i="2"/>
  <c r="D227" i="2"/>
  <c r="D226" i="2"/>
  <c r="D221" i="2"/>
  <c r="D220" i="2"/>
  <c r="D215" i="2"/>
  <c r="H214" i="2"/>
  <c r="L134" i="2"/>
  <c r="D214" i="2"/>
  <c r="D209" i="2"/>
  <c r="H208" i="2"/>
  <c r="M120" i="2"/>
  <c r="D208" i="2"/>
  <c r="D203" i="2"/>
  <c r="D202" i="2"/>
  <c r="D197" i="2"/>
  <c r="D196" i="2"/>
  <c r="I191" i="2"/>
  <c r="L128" i="2"/>
  <c r="D191" i="2"/>
  <c r="D190" i="2"/>
  <c r="D185" i="2"/>
  <c r="H184" i="2"/>
  <c r="L130" i="2"/>
  <c r="D399" i="2"/>
  <c r="D184" i="2"/>
  <c r="E393" i="2"/>
  <c r="D94" i="2"/>
  <c r="D93" i="2"/>
  <c r="D92" i="2"/>
  <c r="D85" i="2"/>
  <c r="H84" i="2"/>
  <c r="D84" i="2"/>
  <c r="D76" i="2"/>
  <c r="D75" i="2"/>
  <c r="D69" i="2"/>
  <c r="H68" i="2"/>
  <c r="I69" i="2"/>
  <c r="G145" i="2"/>
  <c r="D68" i="2"/>
  <c r="D67" i="2"/>
  <c r="H66" i="2"/>
  <c r="I67" i="2"/>
  <c r="D66" i="2"/>
  <c r="D58" i="2"/>
  <c r="D57" i="2"/>
  <c r="D403" i="2"/>
  <c r="I185" i="2"/>
  <c r="L109" i="2"/>
  <c r="I58" i="2"/>
  <c r="G143" i="2"/>
  <c r="G147" i="2"/>
  <c r="H242" i="2"/>
  <c r="H246" i="2"/>
  <c r="I209" i="2"/>
  <c r="I215" i="2"/>
  <c r="L111" i="2"/>
  <c r="P143" i="2"/>
  <c r="P145" i="2"/>
  <c r="G149" i="2"/>
  <c r="I149" i="2"/>
  <c r="F138" i="2"/>
  <c r="I237" i="2"/>
  <c r="I251" i="2"/>
  <c r="M125" i="2"/>
  <c r="E394" i="2"/>
  <c r="D407" i="2"/>
  <c r="I94" i="2"/>
  <c r="H92" i="2"/>
  <c r="I93" i="2"/>
  <c r="L138" i="2"/>
  <c r="M141" i="2"/>
  <c r="E253" i="2"/>
  <c r="F255" i="2"/>
  <c r="M140" i="2"/>
  <c r="M138" i="2"/>
  <c r="K139" i="2"/>
  <c r="M142" i="2"/>
</calcChain>
</file>

<file path=xl/sharedStrings.xml><?xml version="1.0" encoding="utf-8"?>
<sst xmlns="http://schemas.openxmlformats.org/spreadsheetml/2006/main" count="328" uniqueCount="191">
  <si>
    <t>Opgave Boekhoudcyclus</t>
  </si>
  <si>
    <t>voorraad afkomstig van inkoop 1 oktober 2009:</t>
  </si>
  <si>
    <t>voorraad afkomstig van inkoop 1 november 2009:</t>
  </si>
  <si>
    <t>De waarde van de voorraad is dus:</t>
  </si>
  <si>
    <t>In december 2009 doen zich de volgende inkoop- en verkooptransacties voor.</t>
  </si>
  <si>
    <t>A.</t>
  </si>
  <si>
    <t>Ingekocht op rekening:</t>
  </si>
  <si>
    <t>Datum</t>
  </si>
  <si>
    <t>Betalingsvoorwaarden</t>
  </si>
  <si>
    <t>B.</t>
  </si>
  <si>
    <t>Verkocht op rekening</t>
  </si>
  <si>
    <t>2/10 en n/20 alsmede FOB shipping point</t>
  </si>
  <si>
    <t>C.</t>
  </si>
  <si>
    <t>D.</t>
  </si>
  <si>
    <t>E.</t>
  </si>
  <si>
    <t>Ontvangen factuur van de transportkosten  van de levering van artikelen</t>
  </si>
  <si>
    <t>Voldaan (betaald) aan de leverancier van de artikelen van 2 december 2009 het te betalen</t>
  </si>
  <si>
    <t>bedrag.</t>
  </si>
  <si>
    <t>Deze betaling vindt plaats op 10 december.</t>
  </si>
  <si>
    <t>F.</t>
  </si>
  <si>
    <t>aan</t>
  </si>
  <si>
    <t>op 2 december 2009. Deze factuur is direct betaald.</t>
  </si>
  <si>
    <t>Bank</t>
  </si>
  <si>
    <t>Debiteuren</t>
  </si>
  <si>
    <t>Kantoorvoorraad</t>
  </si>
  <si>
    <t>Voorraad lichtbakken</t>
  </si>
  <si>
    <t>Vooruitbetaalde huur</t>
  </si>
  <si>
    <t>Inventaris</t>
  </si>
  <si>
    <t>Gecumuleerde afschrijving inventaris</t>
  </si>
  <si>
    <t>Crediteuren</t>
  </si>
  <si>
    <t>Ingehouden winst</t>
  </si>
  <si>
    <t>Dividend</t>
  </si>
  <si>
    <t>Omzet lichtbakken</t>
  </si>
  <si>
    <t>Salariskosten</t>
  </si>
  <si>
    <t>Huurkosten</t>
  </si>
  <si>
    <t>Afschrijvingskosten inventaris</t>
  </si>
  <si>
    <t>Interestkosten</t>
  </si>
  <si>
    <t>Belastinglast</t>
  </si>
  <si>
    <t>Ingaande vrachtkosten</t>
  </si>
  <si>
    <t>Uitgaande vrachtkosten</t>
  </si>
  <si>
    <t xml:space="preserve">In onderstaande saldibalans zijn alle transacties verwerkt van het </t>
  </si>
  <si>
    <t>afgelopen boekjaar 2009.</t>
  </si>
  <si>
    <t>De saldibalans per 31 december moet aangepast worden nadat onderstaande</t>
  </si>
  <si>
    <t>informatie bekend is geworden.</t>
  </si>
  <si>
    <t xml:space="preserve">De waarde van de kantoorvoorraad (kleine kantoorartikelen) is op 31 december </t>
  </si>
  <si>
    <t>G.</t>
  </si>
  <si>
    <t>De huur van de maand december 2009 moet nog worden toegerekend.</t>
  </si>
  <si>
    <t>H.</t>
  </si>
  <si>
    <t>De afschrijvingskosten bedragen € 5.700 voor het jaar 2009.</t>
  </si>
  <si>
    <t>I.</t>
  </si>
  <si>
    <t>J.</t>
  </si>
  <si>
    <t>K.</t>
  </si>
  <si>
    <t>Vooruitbetaalde verzekering</t>
  </si>
  <si>
    <t>Verzekeringskosten</t>
  </si>
  <si>
    <t xml:space="preserve">Een  nadere beschouwing van de verzekeringsportefeuille levert op </t>
  </si>
  <si>
    <t>L.</t>
  </si>
  <si>
    <t>Nog te betalen interest</t>
  </si>
  <si>
    <t>Nog te betalen belastingen</t>
  </si>
  <si>
    <t>Rentedragende schulden</t>
  </si>
  <si>
    <t>M.</t>
  </si>
  <si>
    <t>Te betalen salarissen</t>
  </si>
  <si>
    <t>RR</t>
  </si>
  <si>
    <t>debet</t>
  </si>
  <si>
    <t>credit</t>
  </si>
  <si>
    <t>Ontvangen betalingkortingen</t>
  </si>
  <si>
    <t>Wat is het verschil tussen FOB shipping point en FOB destination?</t>
  </si>
  <si>
    <t>De waarde van de Voorraad lichtbakken is niet gegeven in deze saldibalans.</t>
  </si>
  <si>
    <t>lichtbakken</t>
  </si>
  <si>
    <t>Kostprijs van de verkopen lichtbakken</t>
  </si>
  <si>
    <t>Omzet advieswerk</t>
  </si>
  <si>
    <t>Nog niet verdiende opbrengsten advieswerk</t>
  </si>
  <si>
    <t>vastgesteld op € 3.000.</t>
  </si>
  <si>
    <t>Deze huur bedraagt € 6.100.</t>
  </si>
  <si>
    <t>een waarde van € 11.660.</t>
  </si>
  <si>
    <t>De aangegroeide interest over de "rentedragende schulden" bedraagt € 2.000.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</si>
  <si>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</si>
  <si>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</si>
  <si>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</si>
  <si>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</si>
  <si>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</si>
  <si>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</si>
  <si>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</si>
  <si>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</si>
  <si>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</si>
  <si>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</si>
  <si>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</si>
  <si>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</si>
  <si>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</si>
  <si>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Steinweg BV is een reclameadviesbureau en verkoopt daarnaast ook</t>
  </si>
  <si>
    <t>ook reclamelichtbakken.</t>
  </si>
  <si>
    <t>De voorraad lichtbakken is op 1 december 2009 als volgt samengesteld:</t>
  </si>
  <si>
    <t>Aandelenkapitaal</t>
  </si>
  <si>
    <t>Geef de voorafgaande journaalposten (adjusting entries) van F. tot en met M.</t>
  </si>
  <si>
    <t>Gevraagd 1.</t>
  </si>
  <si>
    <t>Gevraagd 2.</t>
  </si>
  <si>
    <t>Gevraagd 3.</t>
  </si>
  <si>
    <t>Gevraagd 4.</t>
  </si>
  <si>
    <t>2 pnt</t>
  </si>
  <si>
    <t>De journaalposten van A. tot en met E. zijn hierin al verwerkt!</t>
  </si>
  <si>
    <t>Retour gezonden uit de levering van 2 december 2009 wegens gebreken: 50 artikelen.</t>
  </si>
  <si>
    <t>De balanspost nog niet verdiende opbrengsten advieswerk heeft op 31 december 2009</t>
  </si>
  <si>
    <t>beginwaarde</t>
  </si>
  <si>
    <t>inkopen</t>
  </si>
  <si>
    <t>retour</t>
  </si>
  <si>
    <t>verkocht</t>
  </si>
  <si>
    <t>eindwaarde</t>
  </si>
  <si>
    <t>FOB shipping point: de koper betaalt de transportkosten</t>
  </si>
  <si>
    <t>FOB destination: de verkoper betaalt de transportkosten</t>
  </si>
  <si>
    <t>alternatief</t>
  </si>
  <si>
    <t>telling credit</t>
  </si>
  <si>
    <t>telling debet</t>
  </si>
  <si>
    <t>voorraadsysteem. Daarnaast past Steinweg BV het zogenaamde fifo-stelsel toe.</t>
  </si>
  <si>
    <t xml:space="preserve">Bij de winstbepaling en voorraadwaardering gaat Steinweg BV uit van het continu (perpetual) </t>
  </si>
  <si>
    <t>per stuk</t>
  </si>
  <si>
    <t>totaal</t>
  </si>
  <si>
    <t>Geef de  journaalposten van de transacties genoemd onder A. t/m E.</t>
  </si>
  <si>
    <t>Gas water elektra kosten</t>
  </si>
  <si>
    <t>Verbruikskosten kantoorvoorraad</t>
  </si>
  <si>
    <t>Bereken deze waarde en gebruik hierbij de fifo-methode.</t>
  </si>
  <si>
    <t xml:space="preserve">(NB De waarde salderend bepalen levert geen punten op) </t>
  </si>
  <si>
    <t>De afschrijvingskosten op de inventaris moeten  nog worden geboekt.</t>
  </si>
  <si>
    <t>De salarissen van enkele  parttimers zijn nog niet betaald. Dit zal in 2010 gebeuren.</t>
  </si>
  <si>
    <t xml:space="preserve">dat op 31 december 2009 nog een bedrag van € 550 als vooruitbetaald beschouwd dient </t>
  </si>
  <si>
    <t>Steinweg BV heeft een voorlopige aanslag winstbelasting ontvangen van € 250.000.</t>
  </si>
  <si>
    <t>Gevraagd 5</t>
  </si>
  <si>
    <t>Stel het overzicht op van de ingehouden winst. (Statement of retained earnings)</t>
  </si>
  <si>
    <t>Grootboekrekeningschema</t>
  </si>
  <si>
    <t>Cash</t>
  </si>
  <si>
    <t>Accounts receivables</t>
  </si>
  <si>
    <t>Office Supplies</t>
  </si>
  <si>
    <t>Taxes payable</t>
  </si>
  <si>
    <t>Interest payable</t>
  </si>
  <si>
    <t>Unearned revenues advice</t>
  </si>
  <si>
    <t>Common Stock</t>
  </si>
  <si>
    <t>Retained earnings</t>
  </si>
  <si>
    <t>Revenues advice</t>
  </si>
  <si>
    <t>Salaries expense</t>
  </si>
  <si>
    <t>Rent expense</t>
  </si>
  <si>
    <t>Utilities expense</t>
  </si>
  <si>
    <t>Office supplies expense</t>
  </si>
  <si>
    <t>Depreciation expense equipment</t>
  </si>
  <si>
    <t>Interest expense</t>
  </si>
  <si>
    <t>Insurance expense</t>
  </si>
  <si>
    <t>Freight in</t>
  </si>
  <si>
    <t>Freight out</t>
  </si>
  <si>
    <t>Gegeven betalingskorting</t>
  </si>
  <si>
    <t>Salaries payable</t>
  </si>
  <si>
    <t>Notes payable</t>
  </si>
  <si>
    <t>Accounts payable</t>
  </si>
  <si>
    <t>Prepaid insurance</t>
  </si>
  <si>
    <t>Prepaid rent</t>
  </si>
  <si>
    <t>Equipment</t>
  </si>
  <si>
    <t>Accumulated depreciation equipment</t>
  </si>
  <si>
    <t>Purchases discount</t>
  </si>
  <si>
    <t>Sales discount</t>
  </si>
  <si>
    <t>Inkopen lichtbakken</t>
  </si>
  <si>
    <t>Retour inkopen lichtbakken</t>
  </si>
  <si>
    <t>Purchases advertisement light box</t>
  </si>
  <si>
    <t>Inventory advertisement light box</t>
  </si>
  <si>
    <t>Purchases retour advertisement light box</t>
  </si>
  <si>
    <t>Cost of goods sold advertisement light box</t>
  </si>
  <si>
    <t>General ledger</t>
  </si>
  <si>
    <t>Revenues advertisement light box</t>
  </si>
  <si>
    <t>te worden.</t>
  </si>
  <si>
    <t>Op 31 december 2009 is de volgende saldibalans (trial balance) opgesteld.</t>
  </si>
  <si>
    <t>Het betreft hier het salaris van de de periode 20 december - 31 december 2009.</t>
  </si>
  <si>
    <t>Het bedrag is € 3.300.</t>
  </si>
  <si>
    <t>5 pnt</t>
  </si>
  <si>
    <t>Profit taxes expense</t>
  </si>
  <si>
    <t>datum</t>
  </si>
  <si>
    <t>naam</t>
  </si>
  <si>
    <t>verschil</t>
  </si>
  <si>
    <t>winst</t>
  </si>
  <si>
    <t>begin</t>
  </si>
  <si>
    <t>Winst</t>
  </si>
  <si>
    <t>einde</t>
  </si>
  <si>
    <t>aangepast</t>
  </si>
  <si>
    <t>controle</t>
  </si>
  <si>
    <t>berekend saldo ingehouden winst</t>
  </si>
  <si>
    <t>uit saldiblans</t>
  </si>
  <si>
    <t>uit rr</t>
  </si>
  <si>
    <t xml:space="preserve">winst </t>
  </si>
  <si>
    <t>resultatenrekening</t>
  </si>
  <si>
    <t xml:space="preserve">voordat statement of retained earnings opgesteld </t>
  </si>
  <si>
    <t>kan worden moet eerst de omvang de winst worden bepaald.</t>
  </si>
  <si>
    <t>dit gebeurt bij de opstelling van de resultatenrekening</t>
  </si>
  <si>
    <t>het eigenlijke antwoord staat in geel</t>
  </si>
  <si>
    <t>xxxxxx</t>
  </si>
  <si>
    <t>saldo balans rekeningrekeningen debet</t>
  </si>
  <si>
    <t>saldo balansrekeningen credit (ex ingehouden winst)</t>
  </si>
  <si>
    <t>eindsaldo ingehouden winst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</si>
</sst>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0" formatCode="_ &quot;€&quot;\ * #,##0.00_ ;_ &quot;€&quot;\ * \-#,##0.00_ ;_ &quot;€&quot;\ * &quot;-&quot;??_ ;_ @_ "/>
    <numFmt numFmtId="174" formatCode="d/mm/yy;@"/>
    <numFmt numFmtId="175" formatCode="&quot;€&quot;\ #,##0_-"/>
  </numFmts>
  <fonts count="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i/>
      <sz val="10"/>
      <color indexed="8"/>
      <name val="Calibri"/>
      <family val="2"/>
    </font>
    <font>
      <i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3" fontId="0" fillId="0" borderId="0" xfId="0" applyNumberFormat="1" applyBorder="1"/>
    <xf numFmtId="174" fontId="2" fillId="0" borderId="0" xfId="0" applyNumberFormat="1" applyFont="1"/>
    <xf numFmtId="170" fontId="0" fillId="0" borderId="0" xfId="1" applyFont="1"/>
    <xf numFmtId="3" fontId="2" fillId="0" borderId="0" xfId="0" applyNumberFormat="1" applyFont="1"/>
    <xf numFmtId="3" fontId="4" fillId="0" borderId="0" xfId="0" applyNumberFormat="1" applyFont="1"/>
    <xf numFmtId="170" fontId="2" fillId="0" borderId="0" xfId="1" applyFont="1" applyAlignment="1">
      <alignment horizontal="right"/>
    </xf>
    <xf numFmtId="175" fontId="2" fillId="0" borderId="0" xfId="0" applyNumberFormat="1" applyFont="1" applyAlignment="1">
      <alignment horizontal="right"/>
    </xf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3" xfId="0" applyNumberFormat="1" applyFont="1" applyBorder="1"/>
    <xf numFmtId="3" fontId="2" fillId="0" borderId="0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3" fontId="4" fillId="0" borderId="0" xfId="0" applyNumberFormat="1" applyFont="1" applyBorder="1"/>
    <xf numFmtId="3" fontId="5" fillId="0" borderId="0" xfId="0" applyNumberFormat="1" applyFont="1"/>
    <xf numFmtId="3" fontId="5" fillId="0" borderId="0" xfId="0" applyNumberFormat="1" applyFont="1" applyBorder="1"/>
    <xf numFmtId="3" fontId="6" fillId="0" borderId="0" xfId="0" applyNumberFormat="1" applyFont="1" applyBorder="1"/>
    <xf numFmtId="3" fontId="2" fillId="0" borderId="10" xfId="0" applyNumberFormat="1" applyFont="1" applyBorder="1"/>
    <xf numFmtId="3" fontId="2" fillId="0" borderId="11" xfId="0" applyNumberFormat="1" applyFont="1" applyBorder="1"/>
    <xf numFmtId="3" fontId="2" fillId="0" borderId="12" xfId="0" applyNumberFormat="1" applyFont="1" applyBorder="1"/>
    <xf numFmtId="0" fontId="0" fillId="0" borderId="0" xfId="0" applyBorder="1"/>
    <xf numFmtId="3" fontId="0" fillId="0" borderId="7" xfId="0" applyNumberFormat="1" applyBorder="1"/>
    <xf numFmtId="3" fontId="0" fillId="0" borderId="5" xfId="0" applyNumberFormat="1" applyBorder="1"/>
    <xf numFmtId="0" fontId="0" fillId="0" borderId="5" xfId="0" applyBorder="1"/>
    <xf numFmtId="3" fontId="0" fillId="0" borderId="8" xfId="0" applyNumberFormat="1" applyBorder="1"/>
    <xf numFmtId="3" fontId="0" fillId="0" borderId="2" xfId="0" applyNumberFormat="1" applyBorder="1"/>
    <xf numFmtId="3" fontId="0" fillId="0" borderId="11" xfId="0" applyNumberFormat="1" applyBorder="1"/>
    <xf numFmtId="0" fontId="0" fillId="0" borderId="11" xfId="0" applyBorder="1"/>
    <xf numFmtId="0" fontId="0" fillId="0" borderId="12" xfId="0" applyBorder="1"/>
    <xf numFmtId="3" fontId="0" fillId="2" borderId="0" xfId="0" applyNumberFormat="1" applyFill="1"/>
    <xf numFmtId="0" fontId="0" fillId="2" borderId="0" xfId="0" applyFill="1"/>
    <xf numFmtId="3" fontId="2" fillId="2" borderId="0" xfId="0" applyNumberFormat="1" applyFont="1" applyFill="1"/>
    <xf numFmtId="3" fontId="2" fillId="2" borderId="9" xfId="0" applyNumberFormat="1" applyFont="1" applyFill="1" applyBorder="1"/>
    <xf numFmtId="0" fontId="0" fillId="0" borderId="2" xfId="0" applyBorder="1"/>
    <xf numFmtId="0" fontId="0" fillId="3" borderId="0" xfId="0" applyFill="1"/>
    <xf numFmtId="3" fontId="0" fillId="3" borderId="0" xfId="0" applyNumberFormat="1" applyFill="1"/>
    <xf numFmtId="3" fontId="2" fillId="3" borderId="0" xfId="0" applyNumberFormat="1" applyFont="1" applyFill="1" applyBorder="1"/>
    <xf numFmtId="3" fontId="2" fillId="3" borderId="5" xfId="0" applyNumberFormat="1" applyFont="1" applyFill="1" applyBorder="1"/>
    <xf numFmtId="3" fontId="2" fillId="4" borderId="0" xfId="0" applyNumberFormat="1" applyFont="1" applyFill="1"/>
    <xf numFmtId="3" fontId="2" fillId="4" borderId="9" xfId="0" applyNumberFormat="1" applyFont="1" applyFill="1" applyBorder="1"/>
    <xf numFmtId="0" fontId="0" fillId="4" borderId="0" xfId="0" applyFill="1"/>
    <xf numFmtId="3" fontId="0" fillId="4" borderId="0" xfId="0" applyNumberFormat="1" applyFill="1"/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1"/>
  <sheetViews>
    <sheetView tabSelected="1" workbookViewId="0">
      <selection activeCell="F6" sqref="F6"/>
    </sheetView>
  </sheetViews>
  <sheetFormatPr defaultRowHeight="15" x14ac:dyDescent="0.25"/>
  <cols>
    <col min="1" max="4" width="6.7109375" customWidth="1"/>
    <col min="5" max="6" width="12.7109375" customWidth="1"/>
    <col min="7" max="7" width="10.7109375" customWidth="1"/>
    <col min="8" max="8" width="8.7109375" customWidth="1"/>
    <col min="9" max="20" width="12.7109375" customWidth="1"/>
  </cols>
  <sheetData>
    <row r="1" spans="1:17" x14ac:dyDescent="0.25">
      <c r="A1" s="6" t="s">
        <v>0</v>
      </c>
      <c r="B1" s="5"/>
      <c r="C1" s="5"/>
      <c r="D1" s="5"/>
      <c r="E1" s="5"/>
      <c r="F1" s="5"/>
      <c r="G1" s="5"/>
      <c r="H1" s="5"/>
      <c r="I1" s="5"/>
      <c r="J1" s="1"/>
      <c r="K1" s="1"/>
      <c r="L1" s="1"/>
      <c r="M1" s="1"/>
      <c r="N1" s="1"/>
      <c r="O1" s="1"/>
      <c r="P1" s="1"/>
      <c r="Q1" s="1"/>
    </row>
    <row r="2" spans="1:17" x14ac:dyDescent="0.25">
      <c r="A2" s="5"/>
      <c r="B2" s="5"/>
      <c r="C2" s="5"/>
      <c r="D2" s="5"/>
      <c r="E2" s="5"/>
      <c r="F2" s="5"/>
      <c r="G2" s="5"/>
      <c r="H2" s="5"/>
      <c r="I2" s="5"/>
      <c r="J2" s="1"/>
      <c r="K2" s="1"/>
      <c r="L2" s="1"/>
      <c r="M2" s="1"/>
      <c r="N2" s="1"/>
      <c r="O2" s="1"/>
      <c r="P2" s="1"/>
      <c r="Q2" s="1"/>
    </row>
    <row r="3" spans="1:17" x14ac:dyDescent="0.25">
      <c r="A3" s="5" t="s">
        <v>88</v>
      </c>
      <c r="B3" s="5"/>
      <c r="C3" s="5"/>
      <c r="D3" s="5"/>
      <c r="E3" s="5"/>
      <c r="F3" s="5"/>
      <c r="G3" s="5"/>
      <c r="H3" s="5"/>
      <c r="I3" s="5"/>
      <c r="J3" s="1"/>
      <c r="K3" s="1"/>
      <c r="L3" s="1"/>
      <c r="M3" s="1"/>
      <c r="N3" s="1"/>
      <c r="O3" s="1"/>
      <c r="P3" s="1"/>
      <c r="Q3" s="1"/>
    </row>
    <row r="4" spans="1:17" x14ac:dyDescent="0.25">
      <c r="A4" s="5" t="s">
        <v>89</v>
      </c>
      <c r="B4" s="5"/>
      <c r="C4" s="5"/>
      <c r="D4" s="5"/>
      <c r="E4" s="5"/>
      <c r="F4" s="5"/>
      <c r="G4" s="5"/>
      <c r="H4" s="5"/>
      <c r="I4" s="5"/>
      <c r="J4" s="1"/>
      <c r="K4" s="1"/>
      <c r="L4" s="1"/>
      <c r="M4" s="1"/>
      <c r="N4" s="1"/>
      <c r="O4" s="1"/>
      <c r="P4" s="1"/>
      <c r="Q4" s="1"/>
    </row>
    <row r="5" spans="1:17" x14ac:dyDescent="0.25">
      <c r="A5" s="5"/>
      <c r="B5" s="5"/>
      <c r="C5" s="5"/>
      <c r="D5" s="5"/>
      <c r="E5" s="5"/>
      <c r="F5" s="5"/>
      <c r="G5" s="5"/>
      <c r="H5" s="5"/>
      <c r="I5" s="5"/>
      <c r="J5" s="1"/>
      <c r="K5" s="1"/>
      <c r="L5" s="1"/>
      <c r="M5" s="1"/>
      <c r="N5" s="1"/>
      <c r="O5" s="1"/>
      <c r="P5" s="1"/>
      <c r="Q5" s="1"/>
    </row>
    <row r="6" spans="1:17" x14ac:dyDescent="0.25">
      <c r="A6" s="5" t="s">
        <v>90</v>
      </c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  <c r="O6" s="1"/>
      <c r="P6" s="1"/>
      <c r="Q6" s="1"/>
    </row>
    <row r="7" spans="1:17" x14ac:dyDescent="0.25">
      <c r="A7" s="5"/>
      <c r="B7" s="5"/>
      <c r="C7" s="5"/>
      <c r="D7" s="5"/>
      <c r="E7" s="5"/>
      <c r="F7" s="5"/>
      <c r="G7" s="5"/>
      <c r="H7" s="5"/>
      <c r="I7" s="5"/>
      <c r="J7" s="1"/>
      <c r="K7" s="1"/>
      <c r="L7" s="1"/>
      <c r="M7" s="1"/>
      <c r="N7" s="1"/>
      <c r="O7" s="1"/>
      <c r="P7" s="1"/>
      <c r="Q7" s="1"/>
    </row>
    <row r="8" spans="1:17" x14ac:dyDescent="0.25">
      <c r="A8" s="5" t="s">
        <v>1</v>
      </c>
      <c r="B8" s="5"/>
      <c r="C8" s="5"/>
      <c r="D8" s="5"/>
      <c r="E8" s="5"/>
      <c r="F8" s="5">
        <v>400</v>
      </c>
      <c r="G8" s="5" t="s">
        <v>67</v>
      </c>
      <c r="H8" s="7">
        <v>800</v>
      </c>
      <c r="I8" s="5" t="s">
        <v>113</v>
      </c>
      <c r="J8" s="4">
        <f>+H8*F8</f>
        <v>320000</v>
      </c>
      <c r="K8" s="1"/>
      <c r="L8" s="1"/>
      <c r="M8" s="1"/>
      <c r="N8" s="1"/>
      <c r="O8" s="1"/>
      <c r="P8" s="1"/>
      <c r="Q8" s="1"/>
    </row>
    <row r="9" spans="1:17" x14ac:dyDescent="0.25">
      <c r="A9" s="5" t="s">
        <v>2</v>
      </c>
      <c r="B9" s="5"/>
      <c r="C9" s="5"/>
      <c r="D9" s="5"/>
      <c r="E9" s="5"/>
      <c r="F9" s="5">
        <v>100</v>
      </c>
      <c r="G9" s="5" t="s">
        <v>67</v>
      </c>
      <c r="H9" s="7">
        <v>880</v>
      </c>
      <c r="I9" s="5" t="s">
        <v>113</v>
      </c>
      <c r="J9" s="4">
        <f>+H9*F9</f>
        <v>88000</v>
      </c>
      <c r="K9" s="1"/>
      <c r="L9" s="1"/>
      <c r="M9" s="1"/>
      <c r="N9" s="1"/>
      <c r="O9" s="1"/>
      <c r="P9" s="1"/>
      <c r="Q9" s="1"/>
    </row>
    <row r="10" spans="1:17" x14ac:dyDescent="0.25">
      <c r="A10" s="5"/>
      <c r="B10" s="5"/>
      <c r="C10" s="5"/>
      <c r="D10" s="5"/>
      <c r="E10" s="5"/>
      <c r="F10" s="5"/>
      <c r="G10" s="5"/>
      <c r="H10" s="5"/>
      <c r="I10" s="5"/>
      <c r="J10" s="4"/>
      <c r="K10" s="1"/>
      <c r="L10" s="1"/>
      <c r="M10" s="1"/>
      <c r="N10" s="1"/>
      <c r="O10" s="1"/>
      <c r="P10" s="1"/>
      <c r="Q10" s="1"/>
    </row>
    <row r="11" spans="1:17" x14ac:dyDescent="0.25">
      <c r="A11" s="5" t="s">
        <v>3</v>
      </c>
      <c r="B11" s="5"/>
      <c r="C11" s="5"/>
      <c r="D11" s="5"/>
      <c r="E11" s="5"/>
      <c r="F11" s="5"/>
      <c r="G11" s="5"/>
      <c r="H11" s="5"/>
      <c r="I11" s="5" t="s">
        <v>114</v>
      </c>
      <c r="J11" s="4">
        <f>SUM(J8:J10)</f>
        <v>408000</v>
      </c>
      <c r="K11" s="1"/>
      <c r="L11" s="1"/>
      <c r="M11" s="1"/>
      <c r="N11" s="1"/>
      <c r="O11" s="1"/>
      <c r="P11" s="1"/>
      <c r="Q11" s="1"/>
    </row>
    <row r="12" spans="1:17" x14ac:dyDescent="0.25">
      <c r="A12" s="5"/>
      <c r="B12" s="5"/>
      <c r="C12" s="5"/>
      <c r="D12" s="5"/>
      <c r="E12" s="5"/>
      <c r="F12" s="5"/>
      <c r="G12" s="5"/>
      <c r="H12" s="5"/>
      <c r="I12" s="5"/>
      <c r="J12" s="4"/>
      <c r="K12" s="1"/>
      <c r="L12" s="1"/>
      <c r="M12" s="1"/>
      <c r="N12" s="1"/>
      <c r="O12" s="1"/>
      <c r="P12" s="1"/>
      <c r="Q12" s="1"/>
    </row>
    <row r="13" spans="1:17" x14ac:dyDescent="0.25">
      <c r="A13" s="5" t="s">
        <v>112</v>
      </c>
      <c r="B13" s="5"/>
      <c r="C13" s="5"/>
      <c r="D13" s="5"/>
      <c r="E13" s="5"/>
      <c r="F13" s="5"/>
      <c r="G13" s="5"/>
      <c r="H13" s="5"/>
      <c r="I13" s="5"/>
      <c r="J13" s="4"/>
      <c r="K13" s="1"/>
      <c r="L13" s="1"/>
      <c r="M13" s="1"/>
      <c r="N13" s="1"/>
      <c r="O13" s="1"/>
      <c r="P13" s="1"/>
      <c r="Q13" s="1"/>
    </row>
    <row r="14" spans="1:17" x14ac:dyDescent="0.25">
      <c r="A14" s="5" t="s">
        <v>111</v>
      </c>
      <c r="B14" s="5"/>
      <c r="C14" s="5"/>
      <c r="D14" s="5"/>
      <c r="E14" s="5"/>
      <c r="F14" s="5"/>
      <c r="G14" s="5"/>
      <c r="H14" s="5"/>
      <c r="I14" s="5"/>
      <c r="J14" s="4"/>
      <c r="K14" s="1"/>
      <c r="L14" s="1"/>
      <c r="M14" s="1"/>
      <c r="N14" s="1"/>
      <c r="O14" s="1"/>
      <c r="P14" s="1"/>
      <c r="Q14" s="1"/>
    </row>
    <row r="15" spans="1:17" x14ac:dyDescent="0.25">
      <c r="A15" s="5"/>
      <c r="B15" s="5"/>
      <c r="C15" s="5"/>
      <c r="D15" s="5"/>
      <c r="E15" s="5"/>
      <c r="F15" s="5"/>
      <c r="G15" s="5"/>
      <c r="H15" s="5"/>
      <c r="I15" s="5"/>
      <c r="J15" s="4"/>
      <c r="K15" s="1"/>
      <c r="L15" s="1"/>
      <c r="M15" s="1"/>
      <c r="N15" s="1"/>
      <c r="O15" s="1"/>
      <c r="P15" s="1"/>
      <c r="Q15" s="1"/>
    </row>
    <row r="16" spans="1:17" x14ac:dyDescent="0.25">
      <c r="A16" s="5"/>
      <c r="B16" s="5"/>
      <c r="C16" s="5"/>
      <c r="D16" s="5"/>
      <c r="E16" s="5"/>
      <c r="F16" s="5"/>
      <c r="G16" s="5"/>
      <c r="H16" s="5"/>
      <c r="I16" s="5"/>
      <c r="J16" s="4"/>
      <c r="K16" s="1"/>
      <c r="L16" s="1"/>
      <c r="M16" s="1"/>
      <c r="N16" s="1"/>
      <c r="O16" s="1"/>
      <c r="P16" s="1"/>
      <c r="Q16" s="1"/>
    </row>
    <row r="17" spans="1:17" x14ac:dyDescent="0.25">
      <c r="A17" s="5" t="s">
        <v>4</v>
      </c>
      <c r="B17" s="5"/>
      <c r="C17" s="5"/>
      <c r="D17" s="5"/>
      <c r="E17" s="5"/>
      <c r="F17" s="5"/>
      <c r="G17" s="5"/>
      <c r="H17" s="5"/>
      <c r="I17" s="5"/>
      <c r="J17" s="4"/>
      <c r="K17" s="1"/>
      <c r="L17" s="1"/>
      <c r="M17" s="1"/>
      <c r="N17" s="1"/>
      <c r="O17" s="1"/>
      <c r="P17" s="1"/>
      <c r="Q17" s="1"/>
    </row>
    <row r="18" spans="1:17" x14ac:dyDescent="0.25">
      <c r="A18" s="5"/>
      <c r="B18" s="5"/>
      <c r="C18" s="5"/>
      <c r="D18" s="5"/>
      <c r="E18" s="5"/>
      <c r="F18" s="5"/>
      <c r="G18" s="5"/>
      <c r="H18" s="5"/>
      <c r="I18" s="5"/>
      <c r="J18" s="4"/>
      <c r="K18" s="1"/>
      <c r="L18" s="1"/>
      <c r="M18" s="1"/>
      <c r="N18" s="1"/>
      <c r="O18" s="1"/>
      <c r="P18" s="1"/>
      <c r="Q18" s="1"/>
    </row>
    <row r="19" spans="1:17" x14ac:dyDescent="0.25">
      <c r="A19" s="5" t="s">
        <v>5</v>
      </c>
      <c r="B19" s="5" t="s">
        <v>6</v>
      </c>
      <c r="C19" s="5"/>
      <c r="D19" s="5"/>
      <c r="E19" s="5"/>
      <c r="F19" s="5">
        <v>200</v>
      </c>
      <c r="G19" s="5" t="s">
        <v>67</v>
      </c>
      <c r="H19" s="8">
        <v>910</v>
      </c>
      <c r="I19" s="5" t="s">
        <v>113</v>
      </c>
      <c r="J19" s="4">
        <f>+H19*F19</f>
        <v>182000</v>
      </c>
      <c r="P19" s="1"/>
      <c r="Q19" s="1"/>
    </row>
    <row r="20" spans="1:17" x14ac:dyDescent="0.25">
      <c r="A20" s="5"/>
      <c r="B20" s="5" t="s">
        <v>7</v>
      </c>
      <c r="C20" s="5"/>
      <c r="D20" s="5"/>
      <c r="E20" s="5"/>
      <c r="F20" s="3">
        <v>40149</v>
      </c>
      <c r="G20" s="5"/>
      <c r="H20" s="8"/>
      <c r="I20" s="5"/>
      <c r="J20" s="4"/>
      <c r="P20" s="1"/>
      <c r="Q20" s="1"/>
    </row>
    <row r="21" spans="1:17" x14ac:dyDescent="0.25">
      <c r="A21" s="5"/>
      <c r="B21" s="5" t="s">
        <v>8</v>
      </c>
      <c r="C21" s="5"/>
      <c r="D21" s="5"/>
      <c r="E21" s="5"/>
      <c r="F21" s="5" t="s">
        <v>11</v>
      </c>
      <c r="G21" s="5"/>
      <c r="H21" s="8"/>
      <c r="I21" s="5"/>
      <c r="J21" s="4"/>
      <c r="P21" s="1"/>
      <c r="Q21" s="1"/>
    </row>
    <row r="22" spans="1:17" x14ac:dyDescent="0.25">
      <c r="A22" s="5"/>
      <c r="B22" s="5"/>
      <c r="C22" s="5"/>
      <c r="D22" s="5"/>
      <c r="E22" s="5"/>
      <c r="F22" s="5"/>
      <c r="G22" s="5"/>
      <c r="H22" s="8"/>
      <c r="I22" s="5"/>
      <c r="J22" s="4"/>
      <c r="P22" s="1"/>
      <c r="Q22" s="1"/>
    </row>
    <row r="23" spans="1:17" x14ac:dyDescent="0.25">
      <c r="A23" s="5" t="s">
        <v>9</v>
      </c>
      <c r="B23" s="5" t="s">
        <v>10</v>
      </c>
      <c r="C23" s="5"/>
      <c r="D23" s="5"/>
      <c r="E23" s="5"/>
      <c r="F23" s="5">
        <v>450</v>
      </c>
      <c r="G23" s="5" t="s">
        <v>67</v>
      </c>
      <c r="H23" s="8">
        <v>1250</v>
      </c>
      <c r="I23" s="5" t="s">
        <v>113</v>
      </c>
      <c r="J23" s="4">
        <f>+H23*F23</f>
        <v>562500</v>
      </c>
      <c r="P23" s="1"/>
      <c r="Q23" s="1"/>
    </row>
    <row r="24" spans="1:17" x14ac:dyDescent="0.25">
      <c r="A24" s="5"/>
      <c r="B24" s="5" t="s">
        <v>7</v>
      </c>
      <c r="C24" s="5"/>
      <c r="D24" s="5"/>
      <c r="E24" s="5"/>
      <c r="F24" s="3">
        <v>40153</v>
      </c>
      <c r="G24" s="5"/>
      <c r="H24" s="5"/>
      <c r="I24" s="5"/>
      <c r="J24" s="4"/>
      <c r="P24" s="1"/>
      <c r="Q24" s="1"/>
    </row>
    <row r="25" spans="1:17" x14ac:dyDescent="0.25">
      <c r="A25" s="5"/>
      <c r="B25" s="5" t="s">
        <v>8</v>
      </c>
      <c r="C25" s="5"/>
      <c r="D25" s="5"/>
      <c r="E25" s="5"/>
      <c r="F25" s="5" t="s">
        <v>11</v>
      </c>
      <c r="G25" s="5"/>
      <c r="H25" s="5"/>
      <c r="I25" s="5"/>
      <c r="J25" s="4"/>
      <c r="P25" s="1"/>
      <c r="Q25" s="1"/>
    </row>
    <row r="26" spans="1:17" x14ac:dyDescent="0.25">
      <c r="A26" s="5"/>
      <c r="B26" s="5"/>
      <c r="C26" s="5"/>
      <c r="D26" s="5"/>
      <c r="E26" s="5"/>
      <c r="F26" s="5"/>
      <c r="G26" s="5"/>
      <c r="H26" s="5"/>
      <c r="I26" s="5"/>
      <c r="J26" s="4"/>
      <c r="P26" s="1"/>
      <c r="Q26" s="1"/>
    </row>
    <row r="27" spans="1:17" x14ac:dyDescent="0.25">
      <c r="A27" s="5" t="s">
        <v>12</v>
      </c>
      <c r="B27" s="5" t="s">
        <v>15</v>
      </c>
      <c r="C27" s="5"/>
      <c r="D27" s="5"/>
      <c r="E27" s="5"/>
      <c r="F27" s="5"/>
      <c r="G27" s="5"/>
      <c r="H27" s="5"/>
      <c r="I27" s="5"/>
      <c r="J27" s="4"/>
      <c r="P27" s="1"/>
      <c r="Q27" s="1"/>
    </row>
    <row r="28" spans="1:17" x14ac:dyDescent="0.25">
      <c r="A28" s="5"/>
      <c r="B28" s="5" t="s">
        <v>21</v>
      </c>
      <c r="C28" s="5"/>
      <c r="D28" s="5"/>
      <c r="E28" s="5"/>
      <c r="F28" s="5"/>
      <c r="G28" s="5"/>
      <c r="H28" s="5"/>
      <c r="I28" s="5"/>
      <c r="J28" s="4">
        <v>550</v>
      </c>
      <c r="P28" s="1"/>
      <c r="Q28" s="1"/>
    </row>
    <row r="29" spans="1:17" x14ac:dyDescent="0.25">
      <c r="A29" s="5"/>
      <c r="B29" s="5"/>
      <c r="C29" s="5"/>
      <c r="D29" s="5"/>
      <c r="E29" s="5"/>
      <c r="F29" s="5"/>
      <c r="G29" s="5"/>
      <c r="H29" s="5"/>
      <c r="I29" s="5"/>
      <c r="J29" s="1"/>
      <c r="P29" s="1"/>
      <c r="Q29" s="1"/>
    </row>
    <row r="30" spans="1:17" x14ac:dyDescent="0.25">
      <c r="A30" s="5" t="s">
        <v>13</v>
      </c>
      <c r="B30" s="5" t="s">
        <v>99</v>
      </c>
      <c r="C30" s="5"/>
      <c r="D30" s="5"/>
      <c r="E30" s="5"/>
      <c r="F30" s="5"/>
      <c r="G30" s="5"/>
      <c r="H30" s="5"/>
      <c r="I30" s="5"/>
      <c r="J30" s="1"/>
      <c r="P30" s="1"/>
      <c r="Q30" s="1"/>
    </row>
    <row r="31" spans="1:17" x14ac:dyDescent="0.25">
      <c r="A31" s="5"/>
      <c r="B31" s="5"/>
      <c r="C31" s="5"/>
      <c r="D31" s="5"/>
      <c r="E31" s="5"/>
      <c r="F31" s="5"/>
      <c r="G31" s="5"/>
      <c r="H31" s="5"/>
      <c r="I31" s="5"/>
      <c r="J31" s="1"/>
      <c r="P31" s="1"/>
      <c r="Q31" s="1"/>
    </row>
    <row r="32" spans="1:17" x14ac:dyDescent="0.25">
      <c r="A32" s="5" t="s">
        <v>14</v>
      </c>
      <c r="B32" s="5" t="s">
        <v>16</v>
      </c>
      <c r="C32" s="5"/>
      <c r="D32" s="5"/>
      <c r="E32" s="5"/>
      <c r="F32" s="5"/>
      <c r="G32" s="5"/>
      <c r="H32" s="5"/>
      <c r="I32" s="5"/>
      <c r="J32" s="1"/>
      <c r="P32" s="1"/>
      <c r="Q32" s="1"/>
    </row>
    <row r="33" spans="1:17" x14ac:dyDescent="0.25">
      <c r="A33" s="5"/>
      <c r="B33" s="5" t="s">
        <v>17</v>
      </c>
      <c r="C33" s="5" t="s">
        <v>18</v>
      </c>
      <c r="D33" s="5"/>
      <c r="E33" s="5"/>
      <c r="F33" s="5"/>
      <c r="G33" s="5"/>
      <c r="H33" s="5"/>
      <c r="I33" s="5"/>
      <c r="J33" s="1"/>
      <c r="P33" s="1"/>
      <c r="Q33" s="1"/>
    </row>
    <row r="34" spans="1:17" x14ac:dyDescent="0.25">
      <c r="A34" s="5"/>
      <c r="B34" s="5"/>
      <c r="C34" s="5"/>
      <c r="D34" s="5"/>
      <c r="E34" s="5"/>
      <c r="F34" s="5"/>
      <c r="G34" s="5"/>
      <c r="H34" s="5"/>
      <c r="I34" s="5"/>
      <c r="J34" s="1"/>
      <c r="P34" s="1"/>
      <c r="Q34" s="1"/>
    </row>
    <row r="35" spans="1:17" x14ac:dyDescent="0.25">
      <c r="A35" s="5" t="s">
        <v>93</v>
      </c>
      <c r="B35" s="5"/>
      <c r="C35" s="5" t="s">
        <v>65</v>
      </c>
      <c r="D35" s="5"/>
      <c r="E35" s="5"/>
      <c r="F35" s="5"/>
      <c r="G35" s="5"/>
      <c r="H35" s="5"/>
      <c r="I35" s="5"/>
      <c r="J35" s="1"/>
      <c r="P35" s="1"/>
      <c r="Q35" s="1"/>
    </row>
    <row r="36" spans="1:17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2"/>
      <c r="K36" s="1"/>
      <c r="L36" s="1"/>
      <c r="M36" s="1"/>
      <c r="N36" s="1"/>
      <c r="O36" s="1"/>
      <c r="P36" s="1"/>
      <c r="Q36" s="1"/>
    </row>
    <row r="37" spans="1:17" x14ac:dyDescent="0.25">
      <c r="A37" s="12" t="s">
        <v>97</v>
      </c>
      <c r="B37" s="9"/>
      <c r="C37" s="31" t="s">
        <v>106</v>
      </c>
      <c r="D37" s="10"/>
      <c r="E37" s="10"/>
      <c r="F37" s="10"/>
      <c r="G37" s="10"/>
      <c r="H37" s="10"/>
      <c r="I37" s="15"/>
      <c r="J37" s="2"/>
      <c r="L37" s="1"/>
      <c r="M37" s="1"/>
      <c r="N37" s="1"/>
      <c r="O37" s="1"/>
      <c r="P37" s="1"/>
      <c r="Q37" s="1"/>
    </row>
    <row r="38" spans="1:17" x14ac:dyDescent="0.25">
      <c r="A38" s="12"/>
      <c r="B38" s="11"/>
      <c r="C38" s="2"/>
      <c r="D38" s="12"/>
      <c r="E38" s="12"/>
      <c r="F38" s="12"/>
      <c r="G38" s="12"/>
      <c r="H38" s="12"/>
      <c r="I38" s="16"/>
      <c r="J38" s="2"/>
      <c r="L38" s="1"/>
      <c r="M38" s="1"/>
      <c r="N38" s="1"/>
      <c r="O38" s="1"/>
      <c r="P38" s="1"/>
      <c r="Q38" s="1"/>
    </row>
    <row r="39" spans="1:17" x14ac:dyDescent="0.25">
      <c r="A39" s="12"/>
      <c r="B39" s="11"/>
      <c r="C39" s="2" t="s">
        <v>107</v>
      </c>
      <c r="D39" s="12"/>
      <c r="E39" s="12"/>
      <c r="F39" s="12"/>
      <c r="G39" s="12"/>
      <c r="H39" s="12"/>
      <c r="I39" s="16"/>
      <c r="J39" s="2"/>
      <c r="L39" s="1"/>
      <c r="M39" s="1"/>
      <c r="N39" s="1"/>
      <c r="O39" s="1"/>
      <c r="P39" s="1"/>
      <c r="Q39" s="1"/>
    </row>
    <row r="40" spans="1:17" x14ac:dyDescent="0.25">
      <c r="A40" s="12"/>
      <c r="B40" s="11"/>
      <c r="C40" s="12"/>
      <c r="D40" s="12"/>
      <c r="E40" s="12"/>
      <c r="F40" s="12"/>
      <c r="G40" s="12"/>
      <c r="H40" s="12"/>
      <c r="I40" s="16"/>
      <c r="J40" s="2"/>
      <c r="K40" s="1"/>
      <c r="L40" s="1"/>
      <c r="M40" s="1"/>
      <c r="N40" s="1"/>
      <c r="O40" s="1"/>
      <c r="P40" s="1"/>
      <c r="Q40" s="1"/>
    </row>
    <row r="41" spans="1:17" x14ac:dyDescent="0.25">
      <c r="A41" s="12"/>
      <c r="B41" s="11"/>
      <c r="C41" s="12"/>
      <c r="D41" s="12"/>
      <c r="E41" s="12"/>
      <c r="F41" s="12"/>
      <c r="G41" s="12"/>
      <c r="H41" s="12"/>
      <c r="I41" s="16"/>
      <c r="J41" s="2"/>
      <c r="K41" s="1"/>
      <c r="L41" s="1"/>
      <c r="M41" s="1"/>
      <c r="N41" s="1"/>
      <c r="O41" s="1"/>
      <c r="P41" s="1"/>
      <c r="Q41" s="1"/>
    </row>
    <row r="42" spans="1:17" x14ac:dyDescent="0.25">
      <c r="A42" s="12"/>
      <c r="B42" s="11"/>
      <c r="C42" s="12"/>
      <c r="D42" s="12"/>
      <c r="E42" s="12"/>
      <c r="F42" s="12"/>
      <c r="G42" s="12"/>
      <c r="H42" s="12"/>
      <c r="I42" s="16"/>
      <c r="J42" s="2"/>
      <c r="K42" s="1"/>
      <c r="L42" s="1"/>
      <c r="M42" s="1"/>
      <c r="N42" s="1"/>
      <c r="O42" s="1"/>
      <c r="P42" s="1"/>
      <c r="Q42" s="1"/>
    </row>
    <row r="43" spans="1:17" x14ac:dyDescent="0.25">
      <c r="A43" s="12"/>
      <c r="B43" s="11"/>
      <c r="C43" s="12"/>
      <c r="D43" s="12"/>
      <c r="E43" s="12"/>
      <c r="F43" s="12"/>
      <c r="G43" s="12"/>
      <c r="H43" s="12"/>
      <c r="I43" s="16"/>
      <c r="J43" s="2"/>
      <c r="K43" s="1"/>
      <c r="L43" s="1"/>
      <c r="M43" s="1"/>
      <c r="N43" s="1"/>
      <c r="O43" s="1"/>
      <c r="P43" s="1"/>
      <c r="Q43" s="1"/>
    </row>
    <row r="44" spans="1:17" x14ac:dyDescent="0.25">
      <c r="A44" s="12"/>
      <c r="B44" s="13"/>
      <c r="C44" s="14"/>
      <c r="D44" s="14"/>
      <c r="E44" s="14"/>
      <c r="F44" s="14"/>
      <c r="G44" s="14"/>
      <c r="H44" s="14"/>
      <c r="I44" s="17"/>
      <c r="J44" s="2"/>
      <c r="K44" s="1"/>
      <c r="L44" s="1"/>
      <c r="M44" s="1"/>
      <c r="N44" s="1"/>
      <c r="O44" s="1"/>
      <c r="P44" s="1"/>
      <c r="Q44" s="1"/>
    </row>
    <row r="45" spans="1:17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2"/>
      <c r="K45" s="1"/>
      <c r="L45" s="1"/>
      <c r="M45" s="1"/>
      <c r="N45" s="1"/>
      <c r="O45" s="1"/>
      <c r="P45" s="1"/>
      <c r="Q45" s="1"/>
    </row>
    <row r="46" spans="1:17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2"/>
      <c r="K46" s="1"/>
      <c r="L46" s="1"/>
      <c r="M46" s="1"/>
      <c r="N46" s="1"/>
      <c r="O46" s="1"/>
      <c r="P46" s="1"/>
      <c r="Q46" s="1"/>
    </row>
    <row r="47" spans="1:17" x14ac:dyDescent="0.25">
      <c r="A47" s="5"/>
      <c r="B47" s="5"/>
      <c r="C47" s="5"/>
      <c r="D47" s="5"/>
      <c r="E47" s="5"/>
      <c r="F47" s="5"/>
      <c r="G47" s="5"/>
      <c r="H47" s="5"/>
      <c r="I47" s="5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5"/>
      <c r="B48" s="5"/>
      <c r="C48" s="5"/>
      <c r="D48" s="5"/>
      <c r="E48" s="5"/>
      <c r="F48" s="5"/>
      <c r="G48" s="5"/>
      <c r="H48" s="5"/>
      <c r="I48" s="5"/>
      <c r="J48" s="1"/>
      <c r="K48" s="1"/>
      <c r="L48" s="1"/>
      <c r="M48" s="1"/>
      <c r="N48" s="1"/>
      <c r="O48" s="1"/>
      <c r="P48" s="1"/>
      <c r="Q48" s="1"/>
    </row>
    <row r="49" spans="1:19" x14ac:dyDescent="0.25">
      <c r="A49" s="5"/>
      <c r="B49" s="5"/>
      <c r="C49" s="5"/>
      <c r="D49" s="5"/>
      <c r="E49" s="5"/>
      <c r="F49" s="5"/>
      <c r="G49" s="5"/>
      <c r="H49" s="5"/>
      <c r="I49" s="5"/>
      <c r="J49" s="1"/>
      <c r="K49" s="1"/>
      <c r="L49" s="1"/>
      <c r="M49" s="1"/>
      <c r="N49" s="1"/>
      <c r="O49" s="1"/>
      <c r="P49" s="1"/>
      <c r="Q49" s="1"/>
    </row>
    <row r="50" spans="1:19" x14ac:dyDescent="0.25">
      <c r="A50" s="5"/>
      <c r="B50" s="5"/>
      <c r="C50" s="5"/>
      <c r="D50" s="5"/>
      <c r="E50" s="5"/>
      <c r="F50" s="5"/>
      <c r="G50" s="5"/>
      <c r="H50" s="5"/>
      <c r="I50" s="5"/>
      <c r="J50" s="1">
        <v>2</v>
      </c>
      <c r="K50" s="1"/>
      <c r="L50" s="1"/>
      <c r="M50" s="1"/>
      <c r="N50" s="1"/>
      <c r="O50" s="1"/>
      <c r="P50" s="1"/>
      <c r="Q50" s="1"/>
    </row>
    <row r="51" spans="1:19" x14ac:dyDescent="0.25">
      <c r="A51" s="5" t="s">
        <v>94</v>
      </c>
      <c r="B51" s="5"/>
      <c r="C51" s="5" t="s">
        <v>115</v>
      </c>
      <c r="D51" s="5"/>
      <c r="E51" s="5"/>
      <c r="F51" s="5"/>
      <c r="G51" s="5"/>
      <c r="H51" s="5"/>
      <c r="I51" s="5"/>
      <c r="J51" s="1"/>
      <c r="K51" s="1"/>
      <c r="L51" s="1"/>
      <c r="M51" s="1"/>
      <c r="N51" s="1"/>
      <c r="O51" s="1"/>
      <c r="P51" s="1"/>
      <c r="Q51" s="1"/>
    </row>
    <row r="52" spans="1:19" x14ac:dyDescent="0.25">
      <c r="A52" s="5"/>
      <c r="B52" s="5"/>
      <c r="C52" s="5"/>
      <c r="D52" s="5"/>
      <c r="E52" s="5"/>
      <c r="F52" s="5"/>
      <c r="G52" s="5"/>
      <c r="H52" s="5"/>
      <c r="I52" s="5"/>
      <c r="J52" s="1"/>
      <c r="K52" s="1"/>
      <c r="L52" s="1"/>
      <c r="M52" s="1"/>
      <c r="N52" s="1"/>
      <c r="O52" s="1"/>
      <c r="P52" s="1"/>
      <c r="Q52" s="1"/>
    </row>
    <row r="53" spans="1:19" x14ac:dyDescent="0.25">
      <c r="A53" s="9" t="s">
        <v>75</v>
      </c>
      <c r="B53" s="10" t="s">
        <v>97</v>
      </c>
      <c r="C53" s="10"/>
      <c r="D53" s="10"/>
      <c r="E53" s="10"/>
      <c r="F53" s="10"/>
      <c r="G53" s="10"/>
      <c r="H53" s="10"/>
      <c r="I53" s="15"/>
      <c r="J53" s="2"/>
      <c r="K53" s="1"/>
      <c r="L53" s="1"/>
      <c r="M53" s="1"/>
      <c r="P53" s="1"/>
      <c r="Q53" s="1"/>
      <c r="R53" s="1"/>
      <c r="S53" s="1"/>
    </row>
    <row r="54" spans="1:19" x14ac:dyDescent="0.25">
      <c r="A54" s="11"/>
      <c r="B54" s="12"/>
      <c r="C54" s="12"/>
      <c r="D54" s="12"/>
      <c r="E54" s="12"/>
      <c r="F54" s="12"/>
      <c r="G54" s="12"/>
      <c r="H54" s="12"/>
      <c r="I54" s="16"/>
      <c r="J54" s="2"/>
      <c r="R54" s="1"/>
      <c r="S54" s="1"/>
    </row>
    <row r="55" spans="1:19" x14ac:dyDescent="0.25">
      <c r="A55" s="11"/>
      <c r="B55" s="18" t="s">
        <v>169</v>
      </c>
      <c r="C55" s="23" t="s">
        <v>170</v>
      </c>
      <c r="D55" s="24"/>
      <c r="E55" s="24"/>
      <c r="F55" s="24"/>
      <c r="G55" s="25"/>
      <c r="H55" s="18" t="s">
        <v>62</v>
      </c>
      <c r="I55" s="18" t="s">
        <v>63</v>
      </c>
      <c r="J55" s="2"/>
      <c r="R55" s="1"/>
      <c r="S55" s="1"/>
    </row>
    <row r="56" spans="1:19" x14ac:dyDescent="0.25">
      <c r="A56" s="11"/>
      <c r="B56" s="12"/>
      <c r="C56" s="12"/>
      <c r="D56" s="12"/>
      <c r="E56" s="12"/>
      <c r="F56" s="12"/>
      <c r="G56" s="12"/>
      <c r="H56" s="12"/>
      <c r="I56" s="16"/>
      <c r="J56" s="2"/>
      <c r="K56" s="1"/>
      <c r="L56" s="1"/>
      <c r="M56" s="1"/>
      <c r="P56" s="1"/>
      <c r="Q56" s="1"/>
      <c r="R56" s="1"/>
      <c r="S56" s="1"/>
    </row>
    <row r="57" spans="1:19" x14ac:dyDescent="0.25">
      <c r="A57" s="11"/>
      <c r="B57" s="12"/>
      <c r="C57" s="2"/>
      <c r="D57" s="2" t="str">
        <f>+A110</f>
        <v>Voorraad lichtbakken</v>
      </c>
      <c r="E57" s="2"/>
      <c r="F57" s="26"/>
      <c r="G57" s="26"/>
      <c r="H57" s="2">
        <f>+J19</f>
        <v>182000</v>
      </c>
      <c r="I57" s="27"/>
      <c r="J57" s="2"/>
      <c r="R57" s="1"/>
      <c r="S57" s="1"/>
    </row>
    <row r="58" spans="1:19" x14ac:dyDescent="0.25">
      <c r="A58" s="11"/>
      <c r="B58" s="12"/>
      <c r="C58" s="2" t="s">
        <v>20</v>
      </c>
      <c r="D58" s="2" t="str">
        <f>+A115</f>
        <v>Crediteuren</v>
      </c>
      <c r="E58" s="2"/>
      <c r="F58" s="26"/>
      <c r="G58" s="26"/>
      <c r="H58" s="2"/>
      <c r="I58" s="27">
        <f>+H57</f>
        <v>182000</v>
      </c>
      <c r="J58" s="2"/>
      <c r="R58" s="1"/>
      <c r="S58" s="1"/>
    </row>
    <row r="59" spans="1:19" x14ac:dyDescent="0.25">
      <c r="A59" s="11"/>
      <c r="B59" s="12"/>
      <c r="C59" s="12"/>
      <c r="D59" s="12"/>
      <c r="E59" s="12"/>
      <c r="F59" s="12"/>
      <c r="G59" s="12"/>
      <c r="H59" s="12"/>
      <c r="I59" s="16"/>
      <c r="J59" s="2"/>
      <c r="R59" s="1"/>
      <c r="S59" s="1"/>
    </row>
    <row r="60" spans="1:19" x14ac:dyDescent="0.25">
      <c r="A60" s="13"/>
      <c r="B60" s="14"/>
      <c r="C60" s="14"/>
      <c r="D60" s="14"/>
      <c r="E60" s="14"/>
      <c r="F60" s="14"/>
      <c r="G60" s="14"/>
      <c r="H60" s="14"/>
      <c r="I60" s="17"/>
      <c r="J60" s="2"/>
      <c r="R60" s="1"/>
      <c r="S60" s="1"/>
    </row>
    <row r="61" spans="1:19" x14ac:dyDescent="0.25">
      <c r="A61" s="5"/>
      <c r="B61" s="5"/>
      <c r="C61" s="5"/>
      <c r="D61" s="5"/>
      <c r="E61" s="5"/>
      <c r="F61" s="5"/>
      <c r="G61" s="5"/>
      <c r="H61" s="5"/>
      <c r="I61" s="5"/>
      <c r="J61" s="2"/>
      <c r="R61" s="1"/>
      <c r="S61" s="1"/>
    </row>
    <row r="62" spans="1:19" x14ac:dyDescent="0.25">
      <c r="A62" s="9" t="s">
        <v>76</v>
      </c>
      <c r="B62" s="10" t="s">
        <v>97</v>
      </c>
      <c r="C62" s="10"/>
      <c r="D62" s="10"/>
      <c r="E62" s="10"/>
      <c r="F62" s="10"/>
      <c r="G62" s="10"/>
      <c r="H62" s="10"/>
      <c r="I62" s="15"/>
      <c r="J62" s="2"/>
      <c r="R62" s="1"/>
      <c r="S62" s="1"/>
    </row>
    <row r="63" spans="1:19" x14ac:dyDescent="0.25">
      <c r="A63" s="11"/>
      <c r="B63" s="12"/>
      <c r="C63" s="12"/>
      <c r="D63" s="12"/>
      <c r="E63" s="12"/>
      <c r="F63" s="12"/>
      <c r="G63" s="12"/>
      <c r="H63" s="12"/>
      <c r="I63" s="16"/>
      <c r="J63" s="2"/>
      <c r="R63" s="1"/>
      <c r="S63" s="1"/>
    </row>
    <row r="64" spans="1:19" x14ac:dyDescent="0.25">
      <c r="A64" s="11"/>
      <c r="B64" s="18" t="s">
        <v>169</v>
      </c>
      <c r="C64" s="23" t="s">
        <v>170</v>
      </c>
      <c r="D64" s="24"/>
      <c r="E64" s="24"/>
      <c r="F64" s="24"/>
      <c r="G64" s="25"/>
      <c r="H64" s="18" t="s">
        <v>62</v>
      </c>
      <c r="I64" s="18" t="s">
        <v>63</v>
      </c>
      <c r="J64" s="2"/>
      <c r="R64" s="1"/>
      <c r="S64" s="1"/>
    </row>
    <row r="65" spans="1:19" x14ac:dyDescent="0.25">
      <c r="A65" s="11"/>
      <c r="B65" s="12"/>
      <c r="C65" s="12"/>
      <c r="D65" s="12"/>
      <c r="E65" s="12"/>
      <c r="F65" s="12"/>
      <c r="G65" s="12"/>
      <c r="H65" s="12"/>
      <c r="I65" s="16"/>
      <c r="J65" s="2"/>
      <c r="R65" s="1"/>
      <c r="S65" s="1"/>
    </row>
    <row r="66" spans="1:19" x14ac:dyDescent="0.25">
      <c r="A66" s="11"/>
      <c r="B66" s="12"/>
      <c r="C66" s="2"/>
      <c r="D66" s="2" t="str">
        <f>+A108</f>
        <v>Debiteuren</v>
      </c>
      <c r="E66" s="2"/>
      <c r="F66" s="26"/>
      <c r="G66" s="26"/>
      <c r="H66" s="2">
        <f>450*1250</f>
        <v>562500</v>
      </c>
      <c r="I66" s="27"/>
      <c r="J66" s="2"/>
      <c r="R66" s="1"/>
      <c r="S66" s="1"/>
    </row>
    <row r="67" spans="1:19" x14ac:dyDescent="0.25">
      <c r="A67" s="11"/>
      <c r="B67" s="12"/>
      <c r="C67" s="2" t="s">
        <v>20</v>
      </c>
      <c r="D67" s="2" t="str">
        <f>+A124</f>
        <v>Omzet lichtbakken</v>
      </c>
      <c r="E67" s="2"/>
      <c r="F67" s="26"/>
      <c r="G67" s="26"/>
      <c r="H67" s="2"/>
      <c r="I67" s="27">
        <f>+H66</f>
        <v>562500</v>
      </c>
      <c r="J67" s="2"/>
      <c r="K67" s="1"/>
      <c r="L67" s="1"/>
      <c r="M67" s="1"/>
      <c r="P67" s="1"/>
      <c r="Q67" s="1"/>
      <c r="R67" s="1"/>
      <c r="S67" s="1"/>
    </row>
    <row r="68" spans="1:19" x14ac:dyDescent="0.25">
      <c r="A68" s="11"/>
      <c r="B68" s="12"/>
      <c r="C68" s="2"/>
      <c r="D68" s="2" t="str">
        <f>+A126</f>
        <v>Kostprijs van de verkopen lichtbakken</v>
      </c>
      <c r="E68" s="2"/>
      <c r="F68" s="26"/>
      <c r="G68" s="26"/>
      <c r="H68" s="2">
        <f>400*800+50*880</f>
        <v>364000</v>
      </c>
      <c r="I68" s="27"/>
      <c r="J68" s="2"/>
      <c r="R68" s="1"/>
      <c r="S68" s="1"/>
    </row>
    <row r="69" spans="1:19" x14ac:dyDescent="0.25">
      <c r="A69" s="13"/>
      <c r="B69" s="14"/>
      <c r="C69" s="28" t="s">
        <v>20</v>
      </c>
      <c r="D69" s="28" t="str">
        <f>+A110</f>
        <v>Voorraad lichtbakken</v>
      </c>
      <c r="E69" s="28"/>
      <c r="F69" s="29"/>
      <c r="G69" s="29"/>
      <c r="H69" s="28"/>
      <c r="I69" s="30">
        <f>+H68</f>
        <v>364000</v>
      </c>
      <c r="J69" s="2"/>
      <c r="R69" s="1"/>
      <c r="S69" s="1"/>
    </row>
    <row r="70" spans="1:19" x14ac:dyDescent="0.25">
      <c r="A70" s="5"/>
      <c r="B70" s="5"/>
      <c r="C70" s="5"/>
      <c r="D70" s="5"/>
      <c r="E70" s="5"/>
      <c r="F70" s="5"/>
      <c r="G70" s="5"/>
      <c r="H70" s="5"/>
      <c r="I70" s="5"/>
      <c r="J70" s="2"/>
      <c r="R70" s="1"/>
      <c r="S70" s="1"/>
    </row>
    <row r="71" spans="1:19" x14ac:dyDescent="0.25">
      <c r="A71" s="9" t="s">
        <v>77</v>
      </c>
      <c r="B71" s="10" t="s">
        <v>97</v>
      </c>
      <c r="C71" s="10"/>
      <c r="D71" s="10"/>
      <c r="E71" s="10"/>
      <c r="F71" s="10"/>
      <c r="G71" s="10"/>
      <c r="H71" s="10"/>
      <c r="I71" s="15"/>
      <c r="J71" s="2"/>
      <c r="R71" s="1"/>
      <c r="S71" s="1"/>
    </row>
    <row r="72" spans="1:19" x14ac:dyDescent="0.25">
      <c r="A72" s="11"/>
      <c r="B72" s="12"/>
      <c r="C72" s="12"/>
      <c r="D72" s="12"/>
      <c r="E72" s="12"/>
      <c r="F72" s="12"/>
      <c r="G72" s="12"/>
      <c r="H72" s="12"/>
      <c r="I72" s="16"/>
      <c r="J72" s="2"/>
      <c r="R72" s="1"/>
      <c r="S72" s="1"/>
    </row>
    <row r="73" spans="1:19" x14ac:dyDescent="0.25">
      <c r="A73" s="11"/>
      <c r="B73" s="18" t="s">
        <v>169</v>
      </c>
      <c r="C73" s="23" t="s">
        <v>170</v>
      </c>
      <c r="D73" s="24"/>
      <c r="E73" s="24"/>
      <c r="F73" s="24"/>
      <c r="G73" s="25"/>
      <c r="H73" s="18" t="s">
        <v>62</v>
      </c>
      <c r="I73" s="18" t="s">
        <v>63</v>
      </c>
      <c r="J73" s="2"/>
      <c r="R73" s="1"/>
      <c r="S73" s="1"/>
    </row>
    <row r="74" spans="1:19" x14ac:dyDescent="0.25">
      <c r="A74" s="11"/>
      <c r="B74" s="12"/>
      <c r="C74" s="12"/>
      <c r="D74" s="12"/>
      <c r="E74" s="12"/>
      <c r="F74" s="12"/>
      <c r="G74" s="12"/>
      <c r="H74" s="12"/>
      <c r="I74" s="16"/>
      <c r="J74" s="2"/>
      <c r="K74" s="1"/>
      <c r="L74" s="1"/>
      <c r="M74" s="1"/>
      <c r="P74" s="1"/>
      <c r="Q74" s="1"/>
      <c r="R74" s="1"/>
      <c r="S74" s="1"/>
    </row>
    <row r="75" spans="1:19" x14ac:dyDescent="0.25">
      <c r="A75" s="11"/>
      <c r="B75" s="12"/>
      <c r="C75" s="2"/>
      <c r="D75" s="2" t="str">
        <f>+A136</f>
        <v>Ingaande vrachtkosten</v>
      </c>
      <c r="E75" s="2"/>
      <c r="F75" s="26"/>
      <c r="G75" s="26"/>
      <c r="H75" s="2">
        <v>550</v>
      </c>
      <c r="I75" s="27"/>
      <c r="J75" s="2"/>
      <c r="R75" s="1"/>
      <c r="S75" s="1"/>
    </row>
    <row r="76" spans="1:19" x14ac:dyDescent="0.25">
      <c r="A76" s="11"/>
      <c r="B76" s="12"/>
      <c r="C76" s="2" t="s">
        <v>20</v>
      </c>
      <c r="D76" s="2" t="str">
        <f>+A107</f>
        <v>Bank</v>
      </c>
      <c r="E76" s="2"/>
      <c r="F76" s="26"/>
      <c r="G76" s="26"/>
      <c r="H76" s="2"/>
      <c r="I76" s="27">
        <v>550</v>
      </c>
      <c r="J76" s="2"/>
      <c r="R76" s="1"/>
      <c r="S76" s="1"/>
    </row>
    <row r="77" spans="1:19" x14ac:dyDescent="0.25">
      <c r="A77" s="11"/>
      <c r="B77" s="12"/>
      <c r="C77" s="12"/>
      <c r="D77" s="12"/>
      <c r="E77" s="12"/>
      <c r="F77" s="12"/>
      <c r="G77" s="12"/>
      <c r="H77" s="12"/>
      <c r="I77" s="16"/>
      <c r="J77" s="2"/>
      <c r="R77" s="1"/>
      <c r="S77" s="1"/>
    </row>
    <row r="78" spans="1:19" x14ac:dyDescent="0.25">
      <c r="A78" s="13"/>
      <c r="B78" s="14"/>
      <c r="C78" s="14"/>
      <c r="D78" s="14"/>
      <c r="E78" s="14"/>
      <c r="F78" s="14"/>
      <c r="G78" s="14"/>
      <c r="H78" s="14"/>
      <c r="I78" s="17"/>
      <c r="J78" s="2"/>
      <c r="R78" s="1"/>
      <c r="S78" s="1"/>
    </row>
    <row r="79" spans="1:19" x14ac:dyDescent="0.25">
      <c r="A79" s="5"/>
      <c r="B79" s="5"/>
      <c r="C79" s="5"/>
      <c r="D79" s="5"/>
      <c r="E79" s="5"/>
      <c r="F79" s="5"/>
      <c r="G79" s="5"/>
      <c r="H79" s="5"/>
      <c r="I79" s="5"/>
      <c r="J79" s="2"/>
      <c r="R79" s="1"/>
      <c r="S79" s="1"/>
    </row>
    <row r="80" spans="1:19" x14ac:dyDescent="0.25">
      <c r="A80" s="9" t="s">
        <v>78</v>
      </c>
      <c r="B80" s="10" t="s">
        <v>97</v>
      </c>
      <c r="C80" s="10"/>
      <c r="D80" s="10"/>
      <c r="E80" s="10"/>
      <c r="F80" s="10"/>
      <c r="G80" s="10"/>
      <c r="H80" s="10"/>
      <c r="I80" s="15"/>
      <c r="J80" s="2"/>
      <c r="R80" s="1"/>
      <c r="S80" s="1"/>
    </row>
    <row r="81" spans="1:19" x14ac:dyDescent="0.25">
      <c r="A81" s="11"/>
      <c r="B81" s="12"/>
      <c r="C81" s="12"/>
      <c r="D81" s="12"/>
      <c r="E81" s="12"/>
      <c r="F81" s="12"/>
      <c r="G81" s="12"/>
      <c r="H81" s="12"/>
      <c r="I81" s="16"/>
      <c r="J81" s="2"/>
      <c r="R81" s="1"/>
      <c r="S81" s="1"/>
    </row>
    <row r="82" spans="1:19" x14ac:dyDescent="0.25">
      <c r="A82" s="11"/>
      <c r="B82" s="18" t="s">
        <v>169</v>
      </c>
      <c r="C82" s="23" t="s">
        <v>170</v>
      </c>
      <c r="D82" s="24"/>
      <c r="E82" s="24"/>
      <c r="F82" s="24"/>
      <c r="G82" s="25"/>
      <c r="H82" s="18" t="s">
        <v>62</v>
      </c>
      <c r="I82" s="18" t="s">
        <v>63</v>
      </c>
      <c r="J82" s="2"/>
      <c r="R82" s="1"/>
      <c r="S82" s="1"/>
    </row>
    <row r="83" spans="1:19" x14ac:dyDescent="0.25">
      <c r="A83" s="11"/>
      <c r="B83" s="12"/>
      <c r="C83" s="12"/>
      <c r="D83" s="12"/>
      <c r="E83" s="12"/>
      <c r="F83" s="12"/>
      <c r="G83" s="12"/>
      <c r="H83" s="12"/>
      <c r="I83" s="16"/>
      <c r="J83" s="2"/>
      <c r="K83" s="1"/>
      <c r="L83" s="1"/>
      <c r="M83" s="1"/>
      <c r="P83" s="1"/>
      <c r="Q83" s="1"/>
      <c r="R83" s="1"/>
      <c r="S83" s="1"/>
    </row>
    <row r="84" spans="1:19" x14ac:dyDescent="0.25">
      <c r="A84" s="11"/>
      <c r="B84" s="12"/>
      <c r="C84" s="2"/>
      <c r="D84" s="2" t="str">
        <f>+A115</f>
        <v>Crediteuren</v>
      </c>
      <c r="E84" s="2"/>
      <c r="F84" s="26"/>
      <c r="G84" s="26"/>
      <c r="H84" s="2">
        <f>50*910</f>
        <v>45500</v>
      </c>
      <c r="I84" s="27"/>
      <c r="J84" s="2"/>
      <c r="R84" s="1"/>
      <c r="S84" s="1"/>
    </row>
    <row r="85" spans="1:19" x14ac:dyDescent="0.25">
      <c r="A85" s="11"/>
      <c r="B85" s="12"/>
      <c r="C85" s="2" t="s">
        <v>20</v>
      </c>
      <c r="D85" s="2" t="str">
        <f>+A110</f>
        <v>Voorraad lichtbakken</v>
      </c>
      <c r="E85" s="2"/>
      <c r="F85" s="26"/>
      <c r="G85" s="26"/>
      <c r="H85" s="2"/>
      <c r="I85" s="27">
        <v>45500</v>
      </c>
      <c r="J85" s="2"/>
      <c r="R85" s="1"/>
      <c r="S85" s="1"/>
    </row>
    <row r="86" spans="1:19" x14ac:dyDescent="0.25">
      <c r="A86" s="11"/>
      <c r="B86" s="12"/>
      <c r="C86" s="12"/>
      <c r="D86" s="12"/>
      <c r="E86" s="12"/>
      <c r="F86" s="12"/>
      <c r="G86" s="12"/>
      <c r="H86" s="12"/>
      <c r="I86" s="16"/>
      <c r="J86" s="2"/>
      <c r="R86" s="1"/>
      <c r="S86" s="1"/>
    </row>
    <row r="87" spans="1:19" x14ac:dyDescent="0.25">
      <c r="A87" s="13"/>
      <c r="B87" s="14"/>
      <c r="C87" s="14"/>
      <c r="D87" s="14"/>
      <c r="E87" s="14"/>
      <c r="F87" s="14"/>
      <c r="G87" s="14"/>
      <c r="H87" s="14"/>
      <c r="I87" s="17"/>
      <c r="J87" s="2"/>
      <c r="K87" s="1"/>
      <c r="L87" s="1"/>
      <c r="M87" s="1"/>
      <c r="P87" s="1"/>
      <c r="Q87" s="1"/>
      <c r="R87" s="1"/>
      <c r="S87" s="1"/>
    </row>
    <row r="88" spans="1:19" x14ac:dyDescent="0.25">
      <c r="A88" s="5"/>
      <c r="B88" s="5"/>
      <c r="C88" s="5"/>
      <c r="D88" s="5"/>
      <c r="E88" s="5"/>
      <c r="F88" s="5"/>
      <c r="G88" s="5"/>
      <c r="H88" s="5"/>
      <c r="I88" s="5"/>
      <c r="J88" s="2"/>
      <c r="K88" s="1"/>
      <c r="L88" s="1"/>
      <c r="M88" s="1"/>
      <c r="P88" s="1"/>
      <c r="Q88" s="1"/>
      <c r="R88" s="1"/>
      <c r="S88" s="1"/>
    </row>
    <row r="89" spans="1:19" x14ac:dyDescent="0.25">
      <c r="A89" s="9" t="s">
        <v>79</v>
      </c>
      <c r="B89" s="10" t="s">
        <v>97</v>
      </c>
      <c r="C89" s="10"/>
      <c r="D89" s="10"/>
      <c r="E89" s="10"/>
      <c r="F89" s="10"/>
      <c r="G89" s="10"/>
      <c r="H89" s="10"/>
      <c r="I89" s="15"/>
      <c r="J89" s="2"/>
      <c r="K89" s="1"/>
      <c r="L89" s="1"/>
      <c r="M89" s="1"/>
      <c r="P89" s="1"/>
      <c r="Q89" s="1"/>
      <c r="R89" s="1"/>
      <c r="S89" s="1"/>
    </row>
    <row r="90" spans="1:19" x14ac:dyDescent="0.25">
      <c r="A90" s="11"/>
      <c r="B90" s="12"/>
      <c r="C90" s="12"/>
      <c r="D90" s="12"/>
      <c r="E90" s="12"/>
      <c r="F90" s="12"/>
      <c r="G90" s="12"/>
      <c r="H90" s="12"/>
      <c r="I90" s="16"/>
      <c r="J90" s="2"/>
      <c r="R90" s="1"/>
      <c r="S90" s="1"/>
    </row>
    <row r="91" spans="1:19" x14ac:dyDescent="0.25">
      <c r="A91" s="11"/>
      <c r="B91" s="18" t="s">
        <v>169</v>
      </c>
      <c r="C91" s="23" t="s">
        <v>170</v>
      </c>
      <c r="D91" s="24"/>
      <c r="E91" s="24"/>
      <c r="F91" s="24"/>
      <c r="G91" s="25"/>
      <c r="H91" s="18" t="s">
        <v>62</v>
      </c>
      <c r="I91" s="18" t="s">
        <v>63</v>
      </c>
      <c r="J91" s="2"/>
      <c r="R91" s="1"/>
      <c r="S91" s="1"/>
    </row>
    <row r="92" spans="1:19" x14ac:dyDescent="0.25">
      <c r="A92" s="11"/>
      <c r="B92" s="12"/>
      <c r="C92" s="2"/>
      <c r="D92" s="2" t="str">
        <f>+A115</f>
        <v>Crediteuren</v>
      </c>
      <c r="E92" s="2"/>
      <c r="F92" s="26"/>
      <c r="G92" s="26"/>
      <c r="H92" s="2">
        <f>+I58-H84</f>
        <v>136500</v>
      </c>
      <c r="I92" s="27"/>
      <c r="J92" s="2"/>
      <c r="R92" s="1"/>
      <c r="S92" s="1"/>
    </row>
    <row r="93" spans="1:19" x14ac:dyDescent="0.25">
      <c r="A93" s="11"/>
      <c r="B93" s="12"/>
      <c r="C93" s="2" t="s">
        <v>20</v>
      </c>
      <c r="D93" s="2" t="str">
        <f>+A107</f>
        <v>Bank</v>
      </c>
      <c r="E93" s="2"/>
      <c r="F93" s="26"/>
      <c r="G93" s="26"/>
      <c r="H93" s="2"/>
      <c r="I93" s="27">
        <f>+H92-I94</f>
        <v>133770</v>
      </c>
      <c r="J93" s="2"/>
      <c r="K93" s="1"/>
      <c r="L93" s="1"/>
      <c r="M93" s="1"/>
      <c r="P93" s="1"/>
      <c r="Q93" s="1"/>
      <c r="R93" s="1"/>
      <c r="S93" s="1"/>
    </row>
    <row r="94" spans="1:19" x14ac:dyDescent="0.25">
      <c r="A94" s="11"/>
      <c r="B94" s="12"/>
      <c r="C94" s="2" t="s">
        <v>20</v>
      </c>
      <c r="D94" s="2" t="str">
        <f>+A135</f>
        <v>Ontvangen betalingkortingen</v>
      </c>
      <c r="E94" s="2"/>
      <c r="F94" s="26"/>
      <c r="G94" s="26"/>
      <c r="H94" s="2"/>
      <c r="I94" s="27">
        <f>0.02*(I58-H84)</f>
        <v>2730</v>
      </c>
      <c r="J94" s="2"/>
      <c r="K94" s="1"/>
      <c r="L94" s="1"/>
      <c r="M94" s="1"/>
      <c r="P94" s="1"/>
      <c r="Q94" s="1"/>
      <c r="R94" s="1"/>
      <c r="S94" s="1"/>
    </row>
    <row r="95" spans="1:19" x14ac:dyDescent="0.25">
      <c r="A95" s="11"/>
      <c r="B95" s="12"/>
      <c r="C95" s="12"/>
      <c r="D95" s="12"/>
      <c r="E95" s="12"/>
      <c r="F95" s="12"/>
      <c r="G95" s="12"/>
      <c r="H95" s="12"/>
      <c r="I95" s="16"/>
      <c r="J95" s="2"/>
      <c r="K95" s="1"/>
      <c r="L95" s="1"/>
      <c r="M95" s="1"/>
      <c r="P95" s="1"/>
      <c r="Q95" s="1"/>
      <c r="R95" s="1"/>
      <c r="S95" s="1"/>
    </row>
    <row r="96" spans="1:19" x14ac:dyDescent="0.25">
      <c r="A96" s="13"/>
      <c r="B96" s="14"/>
      <c r="C96" s="14"/>
      <c r="D96" s="14"/>
      <c r="E96" s="14"/>
      <c r="F96" s="14"/>
      <c r="G96" s="14"/>
      <c r="H96" s="14"/>
      <c r="I96" s="17"/>
      <c r="J96" s="2"/>
      <c r="K96" s="1"/>
      <c r="L96" s="1"/>
      <c r="M96" s="1"/>
      <c r="P96" s="1"/>
      <c r="Q96" s="1"/>
      <c r="R96" s="1"/>
      <c r="S96" s="1"/>
    </row>
    <row r="97" spans="1:19" x14ac:dyDescent="0.25">
      <c r="A97" s="5"/>
      <c r="B97" s="5"/>
      <c r="C97" s="5"/>
      <c r="D97" s="5"/>
      <c r="E97" s="5"/>
      <c r="F97" s="5"/>
      <c r="G97" s="5"/>
      <c r="H97" s="5"/>
      <c r="I97" s="5"/>
      <c r="J97" s="2"/>
      <c r="K97" s="1"/>
      <c r="L97" s="1"/>
      <c r="M97" s="1"/>
      <c r="P97" s="1"/>
      <c r="Q97" s="1"/>
      <c r="R97" s="1"/>
      <c r="S97" s="1"/>
    </row>
    <row r="98" spans="1:19" x14ac:dyDescent="0.25">
      <c r="A98" s="5"/>
      <c r="B98" s="5"/>
      <c r="C98" s="5"/>
      <c r="D98" s="5"/>
      <c r="E98" s="5"/>
      <c r="F98" s="5"/>
      <c r="G98" s="5"/>
      <c r="H98" s="5"/>
      <c r="I98" s="5"/>
      <c r="J98" s="2"/>
      <c r="K98" s="1"/>
      <c r="L98" s="1"/>
      <c r="M98" s="1"/>
      <c r="P98" s="1"/>
      <c r="Q98" s="1"/>
      <c r="R98" s="1"/>
      <c r="S98" s="1"/>
    </row>
    <row r="99" spans="1:19" x14ac:dyDescent="0.25">
      <c r="A99" s="5"/>
      <c r="B99" s="5"/>
      <c r="C99" s="5"/>
      <c r="D99" s="5"/>
      <c r="E99" s="5"/>
      <c r="F99" s="5"/>
      <c r="G99" s="5"/>
      <c r="H99" s="5"/>
      <c r="I99" s="5"/>
      <c r="J99" s="2"/>
      <c r="K99" s="1"/>
      <c r="L99" s="1"/>
      <c r="M99" s="1"/>
      <c r="P99" s="1"/>
      <c r="Q99" s="1"/>
      <c r="R99" s="1"/>
      <c r="S99" s="1"/>
    </row>
    <row r="100" spans="1:19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1">
        <v>3</v>
      </c>
      <c r="K100" s="1"/>
      <c r="L100" s="1"/>
      <c r="M100" s="1"/>
      <c r="P100" s="1"/>
      <c r="Q100" s="1"/>
      <c r="R100" s="1"/>
      <c r="S100" s="1"/>
    </row>
    <row r="101" spans="1:19" x14ac:dyDescent="0.25">
      <c r="A101" s="5" t="s">
        <v>164</v>
      </c>
      <c r="B101" s="5"/>
      <c r="C101" s="5"/>
      <c r="D101" s="5"/>
      <c r="E101" s="5"/>
      <c r="F101" s="5"/>
      <c r="G101" s="5"/>
      <c r="H101" s="5"/>
      <c r="I101" s="5"/>
      <c r="J101" s="1"/>
      <c r="K101" s="1"/>
      <c r="L101" s="1"/>
      <c r="M101" s="1"/>
      <c r="P101" s="1"/>
      <c r="Q101" s="1"/>
      <c r="R101" s="1"/>
      <c r="S101" s="1"/>
    </row>
    <row r="102" spans="1:19" x14ac:dyDescent="0.25">
      <c r="A102" s="5" t="s">
        <v>98</v>
      </c>
      <c r="B102" s="5"/>
      <c r="C102" s="5"/>
      <c r="D102" s="5"/>
      <c r="E102" s="5"/>
      <c r="F102" s="5"/>
      <c r="G102" s="5"/>
      <c r="H102" s="5"/>
      <c r="I102" s="5"/>
      <c r="J102" s="1"/>
      <c r="K102" s="1"/>
      <c r="L102" s="1"/>
      <c r="M102" s="1"/>
      <c r="P102" s="1"/>
      <c r="Q102" s="1"/>
      <c r="R102" s="1"/>
      <c r="S102" s="1"/>
    </row>
    <row r="103" spans="1:19" x14ac:dyDescent="0.25">
      <c r="A103" s="5" t="s">
        <v>40</v>
      </c>
      <c r="B103" s="5"/>
      <c r="C103" s="5"/>
      <c r="D103" s="5"/>
      <c r="E103" s="5"/>
      <c r="F103" s="5"/>
      <c r="G103" s="5"/>
      <c r="H103" s="5"/>
      <c r="I103" s="5"/>
      <c r="J103" s="1"/>
      <c r="K103" s="1"/>
      <c r="L103" s="1"/>
      <c r="M103" s="1"/>
      <c r="P103" s="1"/>
      <c r="Q103" s="1"/>
      <c r="R103" s="1"/>
      <c r="S103" s="1"/>
    </row>
    <row r="104" spans="1:19" x14ac:dyDescent="0.25">
      <c r="A104" s="5" t="s">
        <v>41</v>
      </c>
      <c r="B104" s="5"/>
      <c r="C104" s="5"/>
      <c r="D104" s="5"/>
      <c r="E104" s="5"/>
      <c r="F104" s="5"/>
      <c r="G104" s="5"/>
      <c r="H104" s="5"/>
      <c r="I104" s="5"/>
      <c r="J104" s="1"/>
      <c r="K104" s="1"/>
      <c r="L104" s="1"/>
      <c r="M104" s="1"/>
      <c r="P104" s="1"/>
      <c r="Q104" s="1"/>
      <c r="R104" s="1"/>
      <c r="S104" s="1"/>
    </row>
    <row r="105" spans="1:19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1"/>
      <c r="K105" s="1"/>
      <c r="L105" s="1"/>
      <c r="M105" s="1"/>
      <c r="P105" s="1"/>
      <c r="Q105" s="1"/>
      <c r="R105" s="1"/>
      <c r="S105" s="1"/>
    </row>
    <row r="106" spans="1:19" x14ac:dyDescent="0.25">
      <c r="A106" s="5"/>
      <c r="B106" s="5"/>
      <c r="C106" s="5"/>
      <c r="D106" s="5"/>
      <c r="E106" s="5"/>
      <c r="F106" s="5" t="s">
        <v>62</v>
      </c>
      <c r="G106" s="5" t="s">
        <v>63</v>
      </c>
      <c r="H106" s="5"/>
      <c r="K106" s="1"/>
      <c r="L106" s="37" t="s">
        <v>176</v>
      </c>
      <c r="M106" s="35"/>
      <c r="P106" s="1"/>
      <c r="Q106" s="1"/>
      <c r="R106" s="1"/>
      <c r="S106" s="1"/>
    </row>
    <row r="107" spans="1:19" x14ac:dyDescent="0.25">
      <c r="A107" s="5" t="s">
        <v>22</v>
      </c>
      <c r="B107" s="5"/>
      <c r="C107" s="5"/>
      <c r="D107" s="5"/>
      <c r="E107" s="5"/>
      <c r="F107" s="18">
        <f>185000+600000-6500+16000</f>
        <v>794500</v>
      </c>
      <c r="G107" s="18"/>
      <c r="H107" s="5"/>
      <c r="K107" s="1"/>
      <c r="L107" s="38">
        <f>185000+600000-6500+16000</f>
        <v>794500</v>
      </c>
      <c r="M107" s="38"/>
      <c r="P107" s="1"/>
      <c r="Q107" s="1"/>
      <c r="R107" s="1"/>
      <c r="S107" s="1"/>
    </row>
    <row r="108" spans="1:19" x14ac:dyDescent="0.25">
      <c r="A108" s="5" t="s">
        <v>23</v>
      </c>
      <c r="B108" s="5"/>
      <c r="C108" s="5"/>
      <c r="D108" s="5"/>
      <c r="E108" s="5"/>
      <c r="F108" s="18">
        <f>82500+100000</f>
        <v>182500</v>
      </c>
      <c r="G108" s="18"/>
      <c r="H108" s="5"/>
      <c r="K108" s="1"/>
      <c r="L108" s="38">
        <f>82500+100000</f>
        <v>182500</v>
      </c>
      <c r="M108" s="38"/>
      <c r="P108" s="1"/>
      <c r="Q108" s="1"/>
      <c r="R108" s="1"/>
      <c r="S108" s="1"/>
    </row>
    <row r="109" spans="1:19" x14ac:dyDescent="0.25">
      <c r="A109" s="5" t="s">
        <v>24</v>
      </c>
      <c r="B109" s="5"/>
      <c r="C109" s="5"/>
      <c r="D109" s="5"/>
      <c r="E109" s="5"/>
      <c r="F109" s="18">
        <v>26620</v>
      </c>
      <c r="G109" s="18"/>
      <c r="H109" s="5"/>
      <c r="K109" s="1"/>
      <c r="L109" s="38">
        <f>26620-I185</f>
        <v>3000</v>
      </c>
      <c r="M109" s="38"/>
      <c r="P109" s="1"/>
      <c r="Q109" s="1"/>
      <c r="R109" s="1"/>
      <c r="S109" s="1"/>
    </row>
    <row r="110" spans="1:19" x14ac:dyDescent="0.25">
      <c r="A110" s="5" t="s">
        <v>25</v>
      </c>
      <c r="B110" s="5"/>
      <c r="C110" s="5"/>
      <c r="D110" s="5"/>
      <c r="E110" s="5"/>
      <c r="F110" s="18" t="s">
        <v>187</v>
      </c>
      <c r="G110" s="18"/>
      <c r="H110" s="5"/>
      <c r="K110" s="1"/>
      <c r="L110" s="38">
        <v>180500</v>
      </c>
      <c r="M110" s="38"/>
      <c r="P110" s="1"/>
      <c r="Q110" s="1"/>
      <c r="R110" s="1"/>
      <c r="S110" s="1"/>
    </row>
    <row r="111" spans="1:19" x14ac:dyDescent="0.25">
      <c r="A111" s="5" t="s">
        <v>52</v>
      </c>
      <c r="B111" s="5"/>
      <c r="C111" s="5"/>
      <c r="D111" s="5"/>
      <c r="E111" s="5"/>
      <c r="F111" s="18">
        <v>6500</v>
      </c>
      <c r="G111" s="18"/>
      <c r="H111" s="5"/>
      <c r="K111" s="1"/>
      <c r="L111" s="38">
        <f>6500-I215</f>
        <v>550</v>
      </c>
      <c r="M111" s="38"/>
      <c r="P111" s="1"/>
      <c r="Q111" s="1"/>
      <c r="R111" s="1"/>
      <c r="S111" s="1"/>
    </row>
    <row r="112" spans="1:19" x14ac:dyDescent="0.25">
      <c r="A112" s="5" t="s">
        <v>26</v>
      </c>
      <c r="B112" s="5"/>
      <c r="C112" s="5"/>
      <c r="D112" s="5"/>
      <c r="E112" s="5"/>
      <c r="F112" s="18">
        <v>13200</v>
      </c>
      <c r="G112" s="18"/>
      <c r="H112" s="5"/>
      <c r="K112" s="1"/>
      <c r="L112" s="38">
        <f>13200-H190</f>
        <v>7100</v>
      </c>
      <c r="M112" s="38"/>
      <c r="P112" s="1"/>
      <c r="Q112" s="1"/>
      <c r="R112" s="1"/>
      <c r="S112" s="1"/>
    </row>
    <row r="113" spans="1:19" x14ac:dyDescent="0.25">
      <c r="A113" s="5" t="s">
        <v>27</v>
      </c>
      <c r="B113" s="5"/>
      <c r="C113" s="5"/>
      <c r="D113" s="5"/>
      <c r="E113" s="5"/>
      <c r="F113" s="18">
        <v>92400</v>
      </c>
      <c r="G113" s="18"/>
      <c r="H113" s="5"/>
      <c r="K113" s="1"/>
      <c r="L113" s="38">
        <v>92400</v>
      </c>
      <c r="M113" s="38"/>
      <c r="P113" s="1"/>
      <c r="Q113" s="1"/>
      <c r="R113" s="1"/>
      <c r="S113" s="1"/>
    </row>
    <row r="114" spans="1:19" x14ac:dyDescent="0.25">
      <c r="A114" s="5" t="s">
        <v>28</v>
      </c>
      <c r="B114" s="5"/>
      <c r="C114" s="5"/>
      <c r="D114" s="5"/>
      <c r="E114" s="5"/>
      <c r="F114" s="18"/>
      <c r="G114" s="18">
        <v>15400</v>
      </c>
      <c r="H114" s="5"/>
      <c r="K114" s="1"/>
      <c r="L114" s="38"/>
      <c r="M114" s="38">
        <f>15400+I197</f>
        <v>21100</v>
      </c>
      <c r="P114" s="1"/>
      <c r="Q114" s="1"/>
      <c r="R114" s="1"/>
      <c r="S114" s="1"/>
    </row>
    <row r="115" spans="1:19" x14ac:dyDescent="0.25">
      <c r="A115" s="5" t="s">
        <v>29</v>
      </c>
      <c r="B115" s="5"/>
      <c r="C115" s="5"/>
      <c r="D115" s="5"/>
      <c r="E115" s="5"/>
      <c r="F115" s="18"/>
      <c r="G115" s="18">
        <v>59400</v>
      </c>
      <c r="H115" s="5"/>
      <c r="K115" s="1"/>
      <c r="L115" s="38"/>
      <c r="M115" s="38">
        <v>59400</v>
      </c>
      <c r="N115" s="1"/>
      <c r="O115" s="1"/>
      <c r="P115" s="1"/>
      <c r="Q115" s="1"/>
    </row>
    <row r="116" spans="1:19" x14ac:dyDescent="0.25">
      <c r="A116" s="5" t="s">
        <v>58</v>
      </c>
      <c r="B116" s="5"/>
      <c r="C116" s="5"/>
      <c r="D116" s="5"/>
      <c r="E116" s="5"/>
      <c r="F116" s="18"/>
      <c r="G116" s="18">
        <v>110000</v>
      </c>
      <c r="H116" s="5"/>
      <c r="K116" s="1"/>
      <c r="L116" s="38"/>
      <c r="M116" s="38">
        <v>110000</v>
      </c>
      <c r="N116" s="1"/>
      <c r="O116" s="1"/>
      <c r="P116" s="1"/>
      <c r="Q116" s="1"/>
    </row>
    <row r="117" spans="1:19" x14ac:dyDescent="0.25">
      <c r="A117" s="5" t="s">
        <v>60</v>
      </c>
      <c r="B117" s="5"/>
      <c r="C117" s="5"/>
      <c r="D117" s="5"/>
      <c r="E117" s="5"/>
      <c r="F117" s="18"/>
      <c r="G117" s="18">
        <v>0</v>
      </c>
      <c r="H117" s="5"/>
      <c r="K117" s="1"/>
      <c r="L117" s="38"/>
      <c r="M117" s="38">
        <f>+I203</f>
        <v>3300</v>
      </c>
      <c r="N117" s="1"/>
      <c r="O117" s="1"/>
      <c r="P117" s="1"/>
      <c r="Q117" s="1"/>
    </row>
    <row r="118" spans="1:19" x14ac:dyDescent="0.25">
      <c r="A118" s="5" t="s">
        <v>57</v>
      </c>
      <c r="B118" s="5"/>
      <c r="C118" s="5"/>
      <c r="D118" s="5"/>
      <c r="E118" s="5"/>
      <c r="F118" s="18"/>
      <c r="G118" s="18">
        <v>0</v>
      </c>
      <c r="H118" s="5"/>
      <c r="K118" s="1"/>
      <c r="L118" s="38"/>
      <c r="M118" s="38">
        <f>+I227</f>
        <v>250000</v>
      </c>
      <c r="N118" s="1"/>
      <c r="O118" s="1"/>
      <c r="P118" s="1"/>
      <c r="Q118" s="1"/>
    </row>
    <row r="119" spans="1:19" x14ac:dyDescent="0.25">
      <c r="A119" s="5" t="s">
        <v>56</v>
      </c>
      <c r="B119" s="5"/>
      <c r="C119" s="5"/>
      <c r="D119" s="5"/>
      <c r="E119" s="5"/>
      <c r="F119" s="18"/>
      <c r="G119" s="18">
        <v>0</v>
      </c>
      <c r="H119" s="5"/>
      <c r="K119" s="1"/>
      <c r="L119" s="38"/>
      <c r="M119" s="38">
        <f>+I221</f>
        <v>2000</v>
      </c>
      <c r="N119" s="1"/>
      <c r="O119" s="1"/>
      <c r="P119" s="1"/>
      <c r="Q119" s="1"/>
    </row>
    <row r="120" spans="1:19" x14ac:dyDescent="0.25">
      <c r="A120" s="5" t="s">
        <v>70</v>
      </c>
      <c r="B120" s="5"/>
      <c r="C120" s="5"/>
      <c r="D120" s="5"/>
      <c r="E120" s="5"/>
      <c r="F120" s="18"/>
      <c r="G120" s="18">
        <v>29700</v>
      </c>
      <c r="H120" s="5"/>
      <c r="K120" s="1"/>
      <c r="L120" s="38"/>
      <c r="M120" s="38">
        <f>29700-H208</f>
        <v>11660</v>
      </c>
      <c r="N120" s="1"/>
      <c r="O120" s="1"/>
      <c r="P120" s="1"/>
      <c r="Q120" s="1"/>
    </row>
    <row r="121" spans="1:19" x14ac:dyDescent="0.25">
      <c r="A121" s="5" t="s">
        <v>91</v>
      </c>
      <c r="B121" s="5"/>
      <c r="C121" s="5"/>
      <c r="D121" s="5"/>
      <c r="E121" s="5"/>
      <c r="F121" s="18"/>
      <c r="G121" s="18">
        <v>120000</v>
      </c>
      <c r="H121" s="5"/>
      <c r="K121" s="1"/>
      <c r="L121" s="38"/>
      <c r="M121" s="38">
        <v>120000</v>
      </c>
      <c r="N121" s="1"/>
      <c r="O121" s="1"/>
      <c r="P121" s="1"/>
      <c r="Q121" s="1"/>
    </row>
    <row r="122" spans="1:19" x14ac:dyDescent="0.25">
      <c r="A122" s="5" t="s">
        <v>30</v>
      </c>
      <c r="B122" s="5"/>
      <c r="C122" s="5"/>
      <c r="D122" s="5"/>
      <c r="E122" s="5"/>
      <c r="F122" s="18"/>
      <c r="G122" s="18">
        <v>140020</v>
      </c>
      <c r="H122" s="5"/>
      <c r="K122" s="1"/>
      <c r="L122" s="38"/>
      <c r="M122" s="38">
        <v>140020</v>
      </c>
      <c r="N122" s="1"/>
      <c r="O122" s="1"/>
      <c r="P122" s="1"/>
      <c r="Q122" s="1"/>
    </row>
    <row r="123" spans="1:19" x14ac:dyDescent="0.25">
      <c r="A123" s="5" t="s">
        <v>31</v>
      </c>
      <c r="B123" s="5"/>
      <c r="C123" s="5"/>
      <c r="D123" s="5"/>
      <c r="E123" s="5"/>
      <c r="F123" s="18">
        <v>220000</v>
      </c>
      <c r="G123" s="18"/>
      <c r="H123" s="5"/>
      <c r="K123" s="1"/>
      <c r="L123" s="38">
        <v>220000</v>
      </c>
      <c r="M123" s="38"/>
      <c r="N123" s="1"/>
      <c r="O123" s="1"/>
      <c r="P123" s="1"/>
      <c r="Q123" s="1"/>
    </row>
    <row r="124" spans="1:19" x14ac:dyDescent="0.25">
      <c r="A124" s="5" t="s">
        <v>32</v>
      </c>
      <c r="B124" s="5"/>
      <c r="C124" s="5"/>
      <c r="D124" s="5"/>
      <c r="E124" s="5"/>
      <c r="F124" s="18"/>
      <c r="G124" s="18">
        <f>700000+600000</f>
        <v>1300000</v>
      </c>
      <c r="H124" s="5"/>
      <c r="K124" s="1"/>
      <c r="L124" s="38"/>
      <c r="M124" s="38">
        <f>700000+600000</f>
        <v>1300000</v>
      </c>
      <c r="N124" s="1"/>
      <c r="O124" s="1"/>
      <c r="P124" s="1"/>
      <c r="Q124" s="1"/>
    </row>
    <row r="125" spans="1:19" x14ac:dyDescent="0.25">
      <c r="A125" s="5" t="s">
        <v>69</v>
      </c>
      <c r="B125" s="5"/>
      <c r="C125" s="5"/>
      <c r="D125" s="5"/>
      <c r="E125" s="5"/>
      <c r="F125" s="18"/>
      <c r="G125" s="18">
        <f>726000+186500+200000</f>
        <v>1112500</v>
      </c>
      <c r="H125" s="5"/>
      <c r="K125" s="1"/>
      <c r="L125" s="38"/>
      <c r="M125" s="38">
        <f>726000+186500+200000+I209</f>
        <v>1130540</v>
      </c>
      <c r="N125" s="1"/>
      <c r="O125" s="1"/>
      <c r="P125" s="1"/>
      <c r="Q125" s="1"/>
    </row>
    <row r="126" spans="1:19" x14ac:dyDescent="0.25">
      <c r="A126" s="5" t="s">
        <v>68</v>
      </c>
      <c r="B126" s="5"/>
      <c r="C126" s="5"/>
      <c r="D126" s="5"/>
      <c r="E126" s="5"/>
      <c r="F126" s="18">
        <v>800000</v>
      </c>
      <c r="G126" s="18"/>
      <c r="H126" s="5"/>
      <c r="K126" s="1"/>
      <c r="L126" s="38">
        <v>800000</v>
      </c>
      <c r="M126" s="38"/>
      <c r="N126" s="1"/>
      <c r="O126" s="1"/>
      <c r="P126" s="1"/>
      <c r="Q126" s="1"/>
    </row>
    <row r="127" spans="1:19" x14ac:dyDescent="0.25">
      <c r="A127" s="5" t="s">
        <v>33</v>
      </c>
      <c r="B127" s="5"/>
      <c r="C127" s="5"/>
      <c r="D127" s="5"/>
      <c r="E127" s="5"/>
      <c r="F127" s="18">
        <v>494000</v>
      </c>
      <c r="G127" s="18"/>
      <c r="H127" s="5"/>
      <c r="K127" s="1"/>
      <c r="L127" s="38">
        <f>494000+H202</f>
        <v>497300</v>
      </c>
      <c r="M127" s="38"/>
      <c r="N127" s="1"/>
      <c r="O127" s="1"/>
      <c r="P127" s="1"/>
      <c r="Q127" s="1"/>
    </row>
    <row r="128" spans="1:19" x14ac:dyDescent="0.25">
      <c r="A128" s="5" t="s">
        <v>34</v>
      </c>
      <c r="B128" s="5"/>
      <c r="C128" s="5"/>
      <c r="D128" s="5"/>
      <c r="E128" s="5"/>
      <c r="F128" s="18">
        <v>44000</v>
      </c>
      <c r="G128" s="18"/>
      <c r="H128" s="5"/>
      <c r="K128" s="1"/>
      <c r="L128" s="38">
        <f>44000+I191</f>
        <v>50100</v>
      </c>
      <c r="M128" s="38"/>
      <c r="N128" s="1"/>
      <c r="O128" s="1"/>
      <c r="P128" s="1"/>
      <c r="Q128" s="1"/>
    </row>
    <row r="129" spans="1:17" x14ac:dyDescent="0.25">
      <c r="A129" s="5" t="s">
        <v>116</v>
      </c>
      <c r="B129" s="5"/>
      <c r="C129" s="5"/>
      <c r="D129" s="5"/>
      <c r="E129" s="5"/>
      <c r="F129" s="18">
        <v>42800</v>
      </c>
      <c r="G129" s="18"/>
      <c r="H129" s="5"/>
      <c r="K129" s="1"/>
      <c r="L129" s="38">
        <v>42800</v>
      </c>
      <c r="M129" s="38"/>
      <c r="N129" s="1"/>
      <c r="O129" s="1"/>
      <c r="P129" s="1"/>
      <c r="Q129" s="1"/>
    </row>
    <row r="130" spans="1:17" x14ac:dyDescent="0.25">
      <c r="A130" s="5" t="s">
        <v>117</v>
      </c>
      <c r="B130" s="5"/>
      <c r="C130" s="5"/>
      <c r="D130" s="5"/>
      <c r="E130" s="5"/>
      <c r="F130" s="18">
        <v>0</v>
      </c>
      <c r="G130" s="18"/>
      <c r="H130" s="5"/>
      <c r="K130" s="1"/>
      <c r="L130" s="38">
        <f>+H184</f>
        <v>23620</v>
      </c>
      <c r="M130" s="38"/>
      <c r="N130" s="1"/>
      <c r="O130" s="1"/>
      <c r="P130" s="1"/>
      <c r="Q130" s="1"/>
    </row>
    <row r="131" spans="1:17" x14ac:dyDescent="0.25">
      <c r="A131" s="5" t="s">
        <v>35</v>
      </c>
      <c r="B131" s="5"/>
      <c r="C131" s="5"/>
      <c r="D131" s="5"/>
      <c r="E131" s="5"/>
      <c r="F131" s="18">
        <v>0</v>
      </c>
      <c r="G131" s="18"/>
      <c r="H131" s="5"/>
      <c r="K131" s="1"/>
      <c r="L131" s="38">
        <f>+H196</f>
        <v>5700</v>
      </c>
      <c r="M131" s="38"/>
      <c r="N131" s="1"/>
      <c r="O131" s="1"/>
      <c r="P131" s="1"/>
      <c r="Q131" s="1"/>
    </row>
    <row r="132" spans="1:17" x14ac:dyDescent="0.25">
      <c r="A132" s="5" t="s">
        <v>36</v>
      </c>
      <c r="B132" s="5"/>
      <c r="C132" s="5"/>
      <c r="D132" s="5"/>
      <c r="E132" s="5"/>
      <c r="F132" s="18">
        <v>0</v>
      </c>
      <c r="G132" s="18"/>
      <c r="H132" s="5"/>
      <c r="K132" s="1"/>
      <c r="L132" s="38">
        <f>+H220</f>
        <v>2000</v>
      </c>
      <c r="M132" s="38"/>
      <c r="N132" s="1"/>
      <c r="O132" s="1"/>
      <c r="P132" s="1"/>
      <c r="Q132" s="1"/>
    </row>
    <row r="133" spans="1:17" x14ac:dyDescent="0.25">
      <c r="A133" s="5" t="s">
        <v>37</v>
      </c>
      <c r="B133" s="5"/>
      <c r="C133" s="5"/>
      <c r="D133" s="5"/>
      <c r="E133" s="5"/>
      <c r="F133" s="18">
        <v>0</v>
      </c>
      <c r="G133" s="18"/>
      <c r="H133" s="5"/>
      <c r="K133" s="1"/>
      <c r="L133" s="38">
        <f>+H226</f>
        <v>250000</v>
      </c>
      <c r="M133" s="38"/>
      <c r="N133" s="1"/>
      <c r="O133" s="1"/>
      <c r="P133" s="1"/>
      <c r="Q133" s="1"/>
    </row>
    <row r="134" spans="1:17" x14ac:dyDescent="0.25">
      <c r="A134" s="5" t="s">
        <v>53</v>
      </c>
      <c r="B134" s="5"/>
      <c r="C134" s="5"/>
      <c r="D134" s="5"/>
      <c r="E134" s="5"/>
      <c r="F134" s="18">
        <v>0</v>
      </c>
      <c r="G134" s="18"/>
      <c r="H134" s="5"/>
      <c r="K134" s="1"/>
      <c r="L134" s="38">
        <f>+H214</f>
        <v>5950</v>
      </c>
      <c r="M134" s="38"/>
      <c r="N134" s="1"/>
      <c r="O134" s="1"/>
      <c r="P134" s="1"/>
      <c r="Q134" s="1"/>
    </row>
    <row r="135" spans="1:17" x14ac:dyDescent="0.25">
      <c r="A135" s="5" t="s">
        <v>64</v>
      </c>
      <c r="B135" s="5"/>
      <c r="C135" s="5"/>
      <c r="D135" s="5"/>
      <c r="E135" s="5"/>
      <c r="F135" s="18"/>
      <c r="G135" s="18">
        <v>16000</v>
      </c>
      <c r="H135" s="5"/>
      <c r="K135" s="1"/>
      <c r="L135" s="38"/>
      <c r="M135" s="38">
        <v>16000</v>
      </c>
      <c r="N135" s="1"/>
      <c r="O135" s="1"/>
      <c r="P135" s="1"/>
      <c r="Q135" s="1"/>
    </row>
    <row r="136" spans="1:17" x14ac:dyDescent="0.25">
      <c r="A136" s="5" t="s">
        <v>38</v>
      </c>
      <c r="B136" s="5"/>
      <c r="C136" s="5"/>
      <c r="D136" s="5"/>
      <c r="E136" s="5"/>
      <c r="F136" s="18">
        <v>6000</v>
      </c>
      <c r="G136" s="18"/>
      <c r="H136" s="5"/>
      <c r="K136" s="1"/>
      <c r="L136" s="38">
        <v>6000</v>
      </c>
      <c r="M136" s="38"/>
      <c r="N136" s="1"/>
      <c r="O136" s="1"/>
      <c r="P136" s="1"/>
      <c r="Q136" s="1"/>
    </row>
    <row r="137" spans="1:17" x14ac:dyDescent="0.25">
      <c r="A137" s="5" t="s">
        <v>39</v>
      </c>
      <c r="B137" s="5"/>
      <c r="C137" s="5"/>
      <c r="D137" s="5"/>
      <c r="E137" s="5"/>
      <c r="F137" s="18">
        <v>0</v>
      </c>
      <c r="G137" s="18"/>
      <c r="H137" s="5"/>
      <c r="K137" s="1"/>
      <c r="L137" s="38">
        <v>0</v>
      </c>
      <c r="M137" s="38"/>
      <c r="N137" s="1"/>
      <c r="O137" s="1"/>
      <c r="P137" s="1"/>
      <c r="Q137" s="1"/>
    </row>
    <row r="138" spans="1:17" x14ac:dyDescent="0.25">
      <c r="A138" s="5"/>
      <c r="B138" s="5"/>
      <c r="C138" s="5"/>
      <c r="D138" s="5"/>
      <c r="E138" s="5"/>
      <c r="F138" s="5">
        <f>SUM(F107:F137)</f>
        <v>2722520</v>
      </c>
      <c r="G138" s="5">
        <f>SUM(G107:G137)</f>
        <v>2903020</v>
      </c>
      <c r="H138" s="5"/>
      <c r="K138" s="1"/>
      <c r="L138" s="37">
        <f>SUM(L107:L137)</f>
        <v>3164020</v>
      </c>
      <c r="M138" s="37">
        <f>SUM(M107:M137)</f>
        <v>3164020</v>
      </c>
      <c r="N138" s="1"/>
      <c r="O138" s="1"/>
      <c r="P138" s="1"/>
      <c r="Q138" s="1"/>
    </row>
    <row r="139" spans="1:17" x14ac:dyDescent="0.25">
      <c r="A139" s="5" t="s">
        <v>95</v>
      </c>
      <c r="B139" s="5"/>
      <c r="C139" s="5" t="s">
        <v>66</v>
      </c>
      <c r="D139" s="5"/>
      <c r="E139" s="5"/>
      <c r="F139" s="5"/>
      <c r="G139" s="5"/>
      <c r="H139" s="5"/>
      <c r="I139" s="5"/>
      <c r="J139" s="1"/>
      <c r="K139" s="1">
        <f>+M138-L138</f>
        <v>0</v>
      </c>
      <c r="L139" s="35" t="s">
        <v>177</v>
      </c>
      <c r="M139" s="35"/>
      <c r="N139" s="35"/>
      <c r="O139" s="35"/>
      <c r="P139" s="35"/>
      <c r="Q139" s="1"/>
    </row>
    <row r="140" spans="1:17" x14ac:dyDescent="0.25">
      <c r="A140" s="5"/>
      <c r="B140" s="5"/>
      <c r="C140" s="5" t="s">
        <v>118</v>
      </c>
      <c r="D140" s="5"/>
      <c r="E140" s="5"/>
      <c r="F140" s="5"/>
      <c r="G140" s="5"/>
      <c r="H140" s="5"/>
      <c r="I140" s="5"/>
      <c r="J140" s="1"/>
      <c r="K140" s="1"/>
      <c r="L140" s="35" t="s">
        <v>172</v>
      </c>
      <c r="M140" s="35">
        <f>+M124+M125+M135-SUM(L126:L137)</f>
        <v>763070</v>
      </c>
      <c r="N140" s="35" t="s">
        <v>179</v>
      </c>
      <c r="O140" s="35"/>
      <c r="P140" s="35"/>
      <c r="Q140" s="1"/>
    </row>
    <row r="141" spans="1:17" x14ac:dyDescent="0.25">
      <c r="A141" s="5"/>
      <c r="B141" s="5"/>
      <c r="C141" s="5" t="s">
        <v>119</v>
      </c>
      <c r="D141" s="5"/>
      <c r="E141" s="5"/>
      <c r="F141" s="5"/>
      <c r="G141" s="5"/>
      <c r="H141" s="5"/>
      <c r="I141" s="5"/>
      <c r="J141" s="1"/>
      <c r="K141" s="1"/>
      <c r="L141" s="35" t="s">
        <v>181</v>
      </c>
      <c r="M141" s="35">
        <f>+I251</f>
        <v>763070</v>
      </c>
      <c r="N141" s="35" t="s">
        <v>180</v>
      </c>
      <c r="O141" s="35"/>
      <c r="P141" s="35"/>
      <c r="Q141" s="1"/>
    </row>
    <row r="142" spans="1:17" x14ac:dyDescent="0.25">
      <c r="A142" s="12" t="s">
        <v>97</v>
      </c>
      <c r="B142" s="9"/>
      <c r="C142" s="31" t="s">
        <v>101</v>
      </c>
      <c r="D142" s="31"/>
      <c r="E142" s="39"/>
      <c r="F142" s="31"/>
      <c r="G142" s="31">
        <f>+J11</f>
        <v>408000</v>
      </c>
      <c r="H142" s="10"/>
      <c r="I142" s="15"/>
      <c r="J142" s="2"/>
      <c r="K142" s="1"/>
      <c r="L142" s="35" t="s">
        <v>171</v>
      </c>
      <c r="M142" s="35">
        <f>+M141-M140</f>
        <v>0</v>
      </c>
      <c r="N142" s="36"/>
      <c r="O142" s="36"/>
      <c r="P142" s="36"/>
      <c r="Q142" s="1"/>
    </row>
    <row r="143" spans="1:17" x14ac:dyDescent="0.25">
      <c r="A143" s="12"/>
      <c r="B143" s="11"/>
      <c r="C143" s="2" t="s">
        <v>102</v>
      </c>
      <c r="D143" s="2"/>
      <c r="E143" s="26"/>
      <c r="F143" s="2"/>
      <c r="G143" s="2">
        <f>+H57</f>
        <v>182000</v>
      </c>
      <c r="H143" s="12"/>
      <c r="I143" s="16"/>
      <c r="J143" s="2"/>
      <c r="K143" s="1"/>
      <c r="L143" s="35" t="s">
        <v>178</v>
      </c>
      <c r="M143" s="36"/>
      <c r="N143" s="36"/>
      <c r="O143" s="36"/>
      <c r="P143" s="35">
        <f>SUM(L107:L121)</f>
        <v>1260550</v>
      </c>
      <c r="Q143" s="1" t="s">
        <v>188</v>
      </c>
    </row>
    <row r="144" spans="1:17" x14ac:dyDescent="0.25">
      <c r="A144" s="12"/>
      <c r="B144" s="11"/>
      <c r="C144" s="2" t="s">
        <v>103</v>
      </c>
      <c r="D144" s="2"/>
      <c r="E144" s="26"/>
      <c r="F144" s="2"/>
      <c r="G144" s="2">
        <f>+I85</f>
        <v>45500</v>
      </c>
      <c r="H144" s="12"/>
      <c r="I144" s="16"/>
      <c r="J144" s="2"/>
      <c r="K144" s="1"/>
      <c r="L144" s="35"/>
      <c r="M144" s="36"/>
      <c r="N144" s="36"/>
      <c r="O144" s="36"/>
      <c r="P144" s="35">
        <f>SUM(M107:M121)</f>
        <v>577460</v>
      </c>
      <c r="Q144" s="1" t="s">
        <v>189</v>
      </c>
    </row>
    <row r="145" spans="1:17" x14ac:dyDescent="0.25">
      <c r="A145" s="12"/>
      <c r="B145" s="11"/>
      <c r="C145" s="2" t="s">
        <v>104</v>
      </c>
      <c r="D145" s="2"/>
      <c r="E145" s="26"/>
      <c r="F145" s="2"/>
      <c r="G145" s="2">
        <f>+I69</f>
        <v>364000</v>
      </c>
      <c r="H145" s="12"/>
      <c r="I145" s="16"/>
      <c r="J145" s="2"/>
      <c r="K145" s="1"/>
      <c r="L145" s="35"/>
      <c r="M145" s="36"/>
      <c r="N145" s="36"/>
      <c r="O145" s="36"/>
      <c r="P145" s="35">
        <f>+P143-P144</f>
        <v>683090</v>
      </c>
      <c r="Q145" s="1" t="s">
        <v>190</v>
      </c>
    </row>
    <row r="146" spans="1:17" x14ac:dyDescent="0.25">
      <c r="A146" s="12"/>
      <c r="B146" s="11"/>
      <c r="C146" s="2"/>
      <c r="D146" s="2"/>
      <c r="E146" s="26"/>
      <c r="F146" s="2"/>
      <c r="G146" s="2"/>
      <c r="H146" s="12"/>
      <c r="I146" s="16"/>
      <c r="J146" s="2"/>
      <c r="K146" s="1"/>
      <c r="L146" s="1"/>
      <c r="Q146" s="1"/>
    </row>
    <row r="147" spans="1:17" x14ac:dyDescent="0.25">
      <c r="A147" s="12"/>
      <c r="B147" s="11"/>
      <c r="C147" s="2" t="s">
        <v>105</v>
      </c>
      <c r="D147" s="2"/>
      <c r="E147" s="26"/>
      <c r="F147" s="2"/>
      <c r="G147" s="2">
        <f>+G142+G143-G144-G145</f>
        <v>180500</v>
      </c>
      <c r="H147" s="12"/>
      <c r="I147" s="16"/>
      <c r="J147" s="2"/>
      <c r="K147" s="1"/>
      <c r="L147" s="1"/>
      <c r="Q147" s="1"/>
    </row>
    <row r="148" spans="1:17" x14ac:dyDescent="0.25">
      <c r="A148" s="12"/>
      <c r="B148" s="11"/>
      <c r="C148" s="2" t="s">
        <v>108</v>
      </c>
      <c r="D148" s="2"/>
      <c r="E148" s="2" t="s">
        <v>109</v>
      </c>
      <c r="F148" s="2"/>
      <c r="G148" s="2">
        <f>SUM(G107:G137)</f>
        <v>2903020</v>
      </c>
      <c r="H148" s="12"/>
      <c r="I148" s="16"/>
      <c r="J148" s="2"/>
      <c r="K148" s="1"/>
      <c r="L148" s="1"/>
      <c r="M148" s="1"/>
      <c r="N148" s="1"/>
      <c r="O148" s="1"/>
      <c r="P148" s="1"/>
      <c r="Q148" s="1"/>
    </row>
    <row r="149" spans="1:17" x14ac:dyDescent="0.25">
      <c r="A149" s="12"/>
      <c r="B149" s="13"/>
      <c r="C149" s="28"/>
      <c r="D149" s="28"/>
      <c r="E149" s="28" t="s">
        <v>110</v>
      </c>
      <c r="F149" s="28"/>
      <c r="G149" s="28">
        <f>SUM(F107:F137)</f>
        <v>2722520</v>
      </c>
      <c r="H149" s="14" t="s">
        <v>171</v>
      </c>
      <c r="I149" s="17">
        <f>+G148-G149</f>
        <v>180500</v>
      </c>
      <c r="J149" s="2"/>
      <c r="K149" s="1"/>
      <c r="L149" s="1"/>
    </row>
    <row r="150" spans="1:17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2">
        <v>4</v>
      </c>
      <c r="K150" s="1"/>
      <c r="L150" s="1"/>
    </row>
    <row r="151" spans="1:17" x14ac:dyDescent="0.25">
      <c r="A151" s="5" t="s">
        <v>42</v>
      </c>
      <c r="B151" s="5"/>
      <c r="C151" s="5"/>
      <c r="D151" s="5"/>
      <c r="E151" s="5"/>
      <c r="F151" s="5"/>
      <c r="G151" s="5"/>
      <c r="H151" s="5"/>
      <c r="I151" s="5"/>
      <c r="J151" s="1"/>
      <c r="K151" s="1"/>
      <c r="L151" s="1"/>
      <c r="M151" s="1"/>
      <c r="N151" s="1"/>
      <c r="O151" s="1"/>
      <c r="P151" s="1"/>
      <c r="Q151" s="1"/>
    </row>
    <row r="152" spans="1:17" x14ac:dyDescent="0.25">
      <c r="A152" s="5" t="s">
        <v>43</v>
      </c>
      <c r="B152" s="5"/>
      <c r="C152" s="5"/>
      <c r="D152" s="5"/>
      <c r="E152" s="5"/>
      <c r="F152" s="5"/>
      <c r="G152" s="5"/>
      <c r="H152" s="5"/>
      <c r="I152" s="5"/>
      <c r="J152" s="1"/>
      <c r="K152" s="1"/>
      <c r="L152" s="1"/>
      <c r="M152" s="1"/>
      <c r="N152" s="1"/>
      <c r="O152" s="1"/>
      <c r="P152" s="1"/>
      <c r="Q152" s="1"/>
    </row>
    <row r="153" spans="1:17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1"/>
      <c r="K153" s="1"/>
      <c r="L153" s="1"/>
      <c r="M153" s="1"/>
      <c r="N153" s="1"/>
      <c r="O153" s="1"/>
      <c r="P153" s="1"/>
      <c r="Q153" s="1"/>
    </row>
    <row r="154" spans="1:17" x14ac:dyDescent="0.25">
      <c r="A154" s="5" t="s">
        <v>19</v>
      </c>
      <c r="B154" s="5" t="s">
        <v>44</v>
      </c>
      <c r="C154" s="5"/>
      <c r="D154" s="5"/>
      <c r="E154" s="5"/>
      <c r="F154" s="5"/>
      <c r="G154" s="5"/>
      <c r="H154" s="5"/>
      <c r="I154" s="5"/>
      <c r="J154" s="1"/>
      <c r="K154" s="1"/>
    </row>
    <row r="155" spans="1:17" x14ac:dyDescent="0.25">
      <c r="A155" s="5"/>
      <c r="B155" s="5" t="s">
        <v>71</v>
      </c>
      <c r="C155" s="5"/>
      <c r="D155" s="5"/>
      <c r="E155" s="5"/>
      <c r="F155" s="5"/>
      <c r="G155" s="5"/>
      <c r="H155" s="5"/>
      <c r="I155" s="5"/>
      <c r="J155" s="1"/>
      <c r="K155" s="1"/>
    </row>
    <row r="156" spans="1:17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1"/>
      <c r="K156" s="1"/>
    </row>
    <row r="157" spans="1:17" x14ac:dyDescent="0.25">
      <c r="A157" s="5" t="s">
        <v>45</v>
      </c>
      <c r="B157" s="5" t="s">
        <v>46</v>
      </c>
      <c r="C157" s="5"/>
      <c r="D157" s="5"/>
      <c r="E157" s="5"/>
      <c r="F157" s="5"/>
      <c r="G157" s="5"/>
      <c r="H157" s="5"/>
      <c r="I157" s="5"/>
      <c r="J157" s="1"/>
      <c r="K157" s="1"/>
    </row>
    <row r="158" spans="1:17" x14ac:dyDescent="0.25">
      <c r="A158" s="5"/>
      <c r="B158" s="5" t="s">
        <v>72</v>
      </c>
      <c r="C158" s="5"/>
      <c r="D158" s="5"/>
      <c r="E158" s="5"/>
      <c r="F158" s="5"/>
      <c r="G158" s="5"/>
      <c r="H158" s="5"/>
      <c r="I158" s="5"/>
      <c r="J158" s="1"/>
      <c r="K158" s="1"/>
    </row>
    <row r="159" spans="1:17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1"/>
      <c r="K159" s="1"/>
    </row>
    <row r="160" spans="1:17" x14ac:dyDescent="0.25">
      <c r="A160" s="5" t="s">
        <v>47</v>
      </c>
      <c r="B160" s="5" t="s">
        <v>120</v>
      </c>
      <c r="C160" s="5"/>
      <c r="D160" s="5"/>
      <c r="E160" s="5"/>
      <c r="F160" s="5"/>
      <c r="G160" s="5"/>
      <c r="H160" s="5"/>
      <c r="I160" s="5"/>
      <c r="J160" s="1"/>
      <c r="K160" s="1"/>
    </row>
    <row r="161" spans="1:11" x14ac:dyDescent="0.25">
      <c r="A161" s="5"/>
      <c r="B161" s="5" t="s">
        <v>48</v>
      </c>
      <c r="C161" s="5"/>
      <c r="D161" s="5"/>
      <c r="E161" s="5"/>
      <c r="F161" s="5"/>
      <c r="G161" s="5"/>
      <c r="H161" s="5"/>
      <c r="I161" s="5"/>
      <c r="J161" s="1"/>
      <c r="K161" s="1"/>
    </row>
    <row r="162" spans="1:1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1"/>
      <c r="K162" s="1"/>
    </row>
    <row r="163" spans="1:11" x14ac:dyDescent="0.25">
      <c r="A163" s="5" t="s">
        <v>49</v>
      </c>
      <c r="B163" s="5" t="s">
        <v>121</v>
      </c>
      <c r="C163" s="5"/>
      <c r="D163" s="5"/>
      <c r="E163" s="5"/>
      <c r="F163" s="5"/>
      <c r="G163" s="5"/>
      <c r="H163" s="5"/>
      <c r="I163" s="5"/>
      <c r="J163" s="1"/>
      <c r="K163" s="1"/>
    </row>
    <row r="164" spans="1:11" x14ac:dyDescent="0.25">
      <c r="A164" s="5"/>
      <c r="B164" s="5" t="s">
        <v>165</v>
      </c>
      <c r="C164" s="5"/>
      <c r="D164" s="5"/>
      <c r="E164" s="5"/>
      <c r="F164" s="5"/>
      <c r="G164" s="5"/>
      <c r="H164" s="5"/>
      <c r="I164" s="5"/>
      <c r="J164" s="1"/>
      <c r="K164" s="1"/>
    </row>
    <row r="165" spans="1:11" x14ac:dyDescent="0.25">
      <c r="A165" s="5"/>
      <c r="B165" s="5" t="s">
        <v>166</v>
      </c>
      <c r="C165" s="5"/>
      <c r="D165" s="5"/>
      <c r="E165" s="5"/>
      <c r="F165" s="5"/>
      <c r="G165" s="5"/>
      <c r="H165" s="5"/>
      <c r="I165" s="5"/>
      <c r="J165" s="1"/>
      <c r="K165" s="1"/>
    </row>
    <row r="166" spans="1:1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1"/>
      <c r="K166" s="1"/>
    </row>
    <row r="167" spans="1:11" x14ac:dyDescent="0.25">
      <c r="A167" s="5" t="s">
        <v>50</v>
      </c>
      <c r="B167" s="5" t="s">
        <v>100</v>
      </c>
      <c r="C167" s="5"/>
      <c r="D167" s="5"/>
      <c r="E167" s="5"/>
      <c r="F167" s="5"/>
      <c r="G167" s="5"/>
      <c r="H167" s="5"/>
      <c r="I167" s="5"/>
      <c r="J167" s="1"/>
      <c r="K167" s="1"/>
    </row>
    <row r="168" spans="1:11" x14ac:dyDescent="0.25">
      <c r="A168" s="5"/>
      <c r="B168" s="5" t="s">
        <v>73</v>
      </c>
      <c r="C168" s="5"/>
      <c r="D168" s="5"/>
      <c r="E168" s="5"/>
      <c r="F168" s="5"/>
      <c r="G168" s="5"/>
      <c r="H168" s="5"/>
      <c r="I168" s="5"/>
      <c r="J168" s="1"/>
      <c r="K168" s="1"/>
    </row>
    <row r="169" spans="1:1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1"/>
      <c r="K169" s="1"/>
    </row>
    <row r="170" spans="1:11" x14ac:dyDescent="0.25">
      <c r="A170" s="5" t="s">
        <v>51</v>
      </c>
      <c r="B170" s="5" t="s">
        <v>54</v>
      </c>
      <c r="C170" s="5"/>
      <c r="D170" s="5"/>
      <c r="E170" s="5"/>
      <c r="F170" s="5"/>
      <c r="G170" s="5"/>
      <c r="H170" s="5"/>
      <c r="I170" s="5"/>
      <c r="J170" s="1"/>
      <c r="K170" s="1"/>
    </row>
    <row r="171" spans="1:11" x14ac:dyDescent="0.25">
      <c r="A171" s="5"/>
      <c r="B171" s="5" t="s">
        <v>122</v>
      </c>
      <c r="C171" s="5"/>
      <c r="D171" s="5"/>
      <c r="E171" s="5"/>
      <c r="F171" s="5"/>
      <c r="G171" s="5"/>
      <c r="H171" s="5"/>
      <c r="I171" s="5"/>
      <c r="J171" s="1"/>
      <c r="K171" s="1"/>
    </row>
    <row r="172" spans="1:11" x14ac:dyDescent="0.25">
      <c r="A172" s="5"/>
      <c r="B172" s="5" t="s">
        <v>163</v>
      </c>
      <c r="C172" s="5"/>
      <c r="D172" s="5"/>
      <c r="E172" s="5"/>
      <c r="F172" s="5"/>
      <c r="G172" s="5"/>
      <c r="H172" s="5"/>
      <c r="I172" s="5"/>
      <c r="J172" s="1"/>
      <c r="K172" s="1"/>
    </row>
    <row r="173" spans="1:1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1"/>
      <c r="K173" s="1"/>
    </row>
    <row r="174" spans="1:11" x14ac:dyDescent="0.25">
      <c r="A174" s="5" t="s">
        <v>55</v>
      </c>
      <c r="B174" s="5" t="s">
        <v>74</v>
      </c>
      <c r="C174" s="5"/>
      <c r="D174" s="5"/>
      <c r="E174" s="5"/>
      <c r="F174" s="5"/>
      <c r="G174" s="5"/>
      <c r="H174" s="5"/>
      <c r="I174" s="5"/>
      <c r="J174" s="1"/>
      <c r="K174" s="1"/>
    </row>
    <row r="175" spans="1:1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1"/>
      <c r="K175" s="1"/>
    </row>
    <row r="176" spans="1:11" x14ac:dyDescent="0.25">
      <c r="A176" s="5" t="s">
        <v>59</v>
      </c>
      <c r="B176" s="5" t="s">
        <v>123</v>
      </c>
      <c r="C176" s="5"/>
      <c r="D176" s="5"/>
      <c r="E176" s="5"/>
      <c r="F176" s="5"/>
      <c r="G176" s="5"/>
      <c r="H176" s="5"/>
      <c r="I176" s="5"/>
      <c r="J176" s="1"/>
      <c r="K176" s="1"/>
    </row>
    <row r="177" spans="1:19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1"/>
      <c r="K177" s="1"/>
    </row>
    <row r="178" spans="1:19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1"/>
      <c r="K178" s="1"/>
    </row>
    <row r="179" spans="1:19" x14ac:dyDescent="0.25">
      <c r="A179" s="5" t="s">
        <v>96</v>
      </c>
      <c r="B179" s="5"/>
      <c r="C179" s="5" t="s">
        <v>92</v>
      </c>
      <c r="D179" s="5"/>
      <c r="E179" s="5"/>
      <c r="F179" s="5"/>
      <c r="G179" s="5"/>
      <c r="H179" s="5"/>
      <c r="I179" s="5"/>
      <c r="J179" s="1"/>
      <c r="K179" s="1"/>
    </row>
    <row r="180" spans="1:19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1"/>
      <c r="K180" s="1"/>
    </row>
    <row r="181" spans="1:19" x14ac:dyDescent="0.25">
      <c r="A181" s="12" t="s">
        <v>80</v>
      </c>
      <c r="B181" s="9" t="s">
        <v>97</v>
      </c>
      <c r="C181" s="10"/>
      <c r="D181" s="10"/>
      <c r="E181" s="10"/>
      <c r="F181" s="10"/>
      <c r="G181" s="10"/>
      <c r="H181" s="10"/>
      <c r="I181" s="15"/>
      <c r="J181" s="2"/>
      <c r="K181" s="1"/>
    </row>
    <row r="182" spans="1:19" x14ac:dyDescent="0.25">
      <c r="A182" s="12"/>
      <c r="B182" s="18" t="s">
        <v>169</v>
      </c>
      <c r="C182" s="23" t="s">
        <v>170</v>
      </c>
      <c r="D182" s="24"/>
      <c r="E182" s="24"/>
      <c r="F182" s="24"/>
      <c r="G182" s="25"/>
      <c r="H182" s="18" t="s">
        <v>62</v>
      </c>
      <c r="I182" s="18" t="s">
        <v>63</v>
      </c>
      <c r="J182" s="2"/>
      <c r="K182" s="1"/>
      <c r="S182" s="1"/>
    </row>
    <row r="183" spans="1:19" x14ac:dyDescent="0.25">
      <c r="A183" s="12"/>
      <c r="B183" s="11"/>
      <c r="C183" s="12"/>
      <c r="D183" s="12"/>
      <c r="E183" s="12"/>
      <c r="F183" s="12"/>
      <c r="G183" s="12"/>
      <c r="H183" s="12"/>
      <c r="I183" s="16"/>
      <c r="J183" s="2"/>
      <c r="K183" s="1"/>
      <c r="S183" s="1"/>
    </row>
    <row r="184" spans="1:19" x14ac:dyDescent="0.25">
      <c r="A184" s="12"/>
      <c r="B184" s="11"/>
      <c r="C184" s="2"/>
      <c r="D184" s="2" t="str">
        <f>+A130</f>
        <v>Verbruikskosten kantoorvoorraad</v>
      </c>
      <c r="E184" s="2"/>
      <c r="F184" s="26"/>
      <c r="G184" s="26"/>
      <c r="H184" s="2">
        <f>+F109-3000</f>
        <v>23620</v>
      </c>
      <c r="I184" s="27"/>
      <c r="J184" s="2"/>
      <c r="K184" s="1"/>
      <c r="L184" s="1"/>
      <c r="M184" s="1"/>
      <c r="N184" s="1"/>
      <c r="Q184" s="1"/>
      <c r="R184" s="1"/>
      <c r="S184" s="1"/>
    </row>
    <row r="185" spans="1:19" x14ac:dyDescent="0.25">
      <c r="A185" s="12"/>
      <c r="B185" s="11"/>
      <c r="C185" s="2" t="s">
        <v>20</v>
      </c>
      <c r="D185" s="2" t="str">
        <f>+A109</f>
        <v>Kantoorvoorraad</v>
      </c>
      <c r="E185" s="2"/>
      <c r="F185" s="26"/>
      <c r="G185" s="26"/>
      <c r="H185" s="2"/>
      <c r="I185" s="27">
        <f>+H184</f>
        <v>23620</v>
      </c>
      <c r="J185" s="2"/>
      <c r="K185" s="1"/>
    </row>
    <row r="186" spans="1:19" x14ac:dyDescent="0.25">
      <c r="A186" s="12"/>
      <c r="B186" s="13"/>
      <c r="C186" s="14"/>
      <c r="D186" s="14"/>
      <c r="E186" s="14"/>
      <c r="F186" s="14"/>
      <c r="G186" s="14"/>
      <c r="H186" s="14"/>
      <c r="I186" s="17"/>
      <c r="J186" s="2"/>
      <c r="K186" s="1"/>
    </row>
    <row r="187" spans="1:19" x14ac:dyDescent="0.25">
      <c r="A187" s="12" t="s">
        <v>81</v>
      </c>
      <c r="B187" s="9" t="s">
        <v>97</v>
      </c>
      <c r="C187" s="10"/>
      <c r="D187" s="10"/>
      <c r="E187" s="10"/>
      <c r="F187" s="10"/>
      <c r="G187" s="10"/>
      <c r="H187" s="10"/>
      <c r="I187" s="15"/>
      <c r="J187" s="2"/>
      <c r="K187" s="1"/>
      <c r="S187" s="1"/>
    </row>
    <row r="188" spans="1:19" x14ac:dyDescent="0.25">
      <c r="A188" s="12"/>
      <c r="B188" s="18" t="s">
        <v>169</v>
      </c>
      <c r="C188" s="23" t="s">
        <v>170</v>
      </c>
      <c r="D188" s="24"/>
      <c r="E188" s="24"/>
      <c r="F188" s="24"/>
      <c r="G188" s="25"/>
      <c r="H188" s="18" t="s">
        <v>62</v>
      </c>
      <c r="I188" s="18" t="s">
        <v>63</v>
      </c>
      <c r="J188" s="2"/>
      <c r="K188" s="1"/>
      <c r="S188" s="1"/>
    </row>
    <row r="189" spans="1:19" x14ac:dyDescent="0.25">
      <c r="A189" s="12"/>
      <c r="B189" s="11"/>
      <c r="C189" s="12"/>
      <c r="D189" s="12"/>
      <c r="E189" s="12"/>
      <c r="F189" s="12"/>
      <c r="G189" s="12"/>
      <c r="H189" s="12"/>
      <c r="I189" s="16"/>
      <c r="J189" s="2"/>
      <c r="K189" s="1"/>
      <c r="L189" s="1"/>
      <c r="M189" s="1"/>
      <c r="N189" s="1"/>
      <c r="Q189" s="1"/>
      <c r="R189" s="1"/>
      <c r="S189" s="1"/>
    </row>
    <row r="190" spans="1:19" x14ac:dyDescent="0.25">
      <c r="A190" s="12"/>
      <c r="B190" s="11"/>
      <c r="C190" s="2"/>
      <c r="D190" s="2" t="str">
        <f>+A128</f>
        <v>Huurkosten</v>
      </c>
      <c r="E190" s="2"/>
      <c r="F190" s="26"/>
      <c r="G190" s="26"/>
      <c r="H190" s="2">
        <v>6100</v>
      </c>
      <c r="I190" s="27"/>
      <c r="J190" s="2"/>
      <c r="K190" s="1"/>
      <c r="L190" s="1"/>
      <c r="M190" s="1"/>
      <c r="N190" s="1"/>
      <c r="Q190" s="1"/>
      <c r="R190" s="1"/>
      <c r="S190" s="1"/>
    </row>
    <row r="191" spans="1:19" x14ac:dyDescent="0.25">
      <c r="A191" s="12"/>
      <c r="B191" s="11"/>
      <c r="C191" s="2" t="s">
        <v>20</v>
      </c>
      <c r="D191" s="2" t="str">
        <f>+A112</f>
        <v>Vooruitbetaalde huur</v>
      </c>
      <c r="E191" s="2"/>
      <c r="F191" s="26"/>
      <c r="G191" s="26"/>
      <c r="H191" s="2"/>
      <c r="I191" s="27">
        <f>+H190</f>
        <v>6100</v>
      </c>
      <c r="J191" s="2"/>
      <c r="K191" s="1"/>
    </row>
    <row r="192" spans="1:19" x14ac:dyDescent="0.25">
      <c r="A192" s="12"/>
      <c r="B192" s="13"/>
      <c r="C192" s="14"/>
      <c r="D192" s="14"/>
      <c r="E192" s="14"/>
      <c r="F192" s="14"/>
      <c r="G192" s="14"/>
      <c r="H192" s="14"/>
      <c r="I192" s="17"/>
      <c r="J192" s="2"/>
      <c r="K192" s="1"/>
    </row>
    <row r="193" spans="1:19" x14ac:dyDescent="0.25">
      <c r="A193" s="12" t="s">
        <v>82</v>
      </c>
      <c r="B193" s="9" t="s">
        <v>97</v>
      </c>
      <c r="C193" s="10"/>
      <c r="D193" s="10"/>
      <c r="E193" s="10"/>
      <c r="F193" s="10"/>
      <c r="G193" s="10"/>
      <c r="H193" s="10"/>
      <c r="I193" s="15"/>
      <c r="J193" s="2"/>
      <c r="K193" s="1"/>
    </row>
    <row r="194" spans="1:19" x14ac:dyDescent="0.25">
      <c r="A194" s="12"/>
      <c r="B194" s="18" t="s">
        <v>169</v>
      </c>
      <c r="C194" s="23" t="s">
        <v>170</v>
      </c>
      <c r="D194" s="24"/>
      <c r="E194" s="24"/>
      <c r="F194" s="24"/>
      <c r="G194" s="25"/>
      <c r="H194" s="18" t="s">
        <v>62</v>
      </c>
      <c r="I194" s="18" t="s">
        <v>63</v>
      </c>
      <c r="J194" s="2"/>
      <c r="K194" s="1"/>
    </row>
    <row r="195" spans="1:19" x14ac:dyDescent="0.25">
      <c r="A195" s="12"/>
      <c r="B195" s="11"/>
      <c r="C195" s="12"/>
      <c r="D195" s="12"/>
      <c r="E195" s="12"/>
      <c r="F195" s="12"/>
      <c r="G195" s="12"/>
      <c r="H195" s="12"/>
      <c r="I195" s="16"/>
      <c r="J195" s="2"/>
      <c r="K195" s="1"/>
    </row>
    <row r="196" spans="1:19" x14ac:dyDescent="0.25">
      <c r="A196" s="12"/>
      <c r="B196" s="11"/>
      <c r="C196" s="2"/>
      <c r="D196" s="2" t="str">
        <f>+A131</f>
        <v>Afschrijvingskosten inventaris</v>
      </c>
      <c r="E196" s="2"/>
      <c r="F196" s="26"/>
      <c r="G196" s="26"/>
      <c r="H196" s="2">
        <v>5700</v>
      </c>
      <c r="I196" s="27"/>
      <c r="J196" s="1"/>
      <c r="K196" s="1"/>
      <c r="L196" s="1"/>
      <c r="M196" s="1"/>
      <c r="N196" s="1"/>
      <c r="Q196" s="1"/>
      <c r="R196" s="1"/>
      <c r="S196" s="1"/>
    </row>
    <row r="197" spans="1:19" x14ac:dyDescent="0.25">
      <c r="A197" s="12"/>
      <c r="B197" s="11"/>
      <c r="C197" s="2" t="s">
        <v>20</v>
      </c>
      <c r="D197" s="2" t="str">
        <f>+A114</f>
        <v>Gecumuleerde afschrijving inventaris</v>
      </c>
      <c r="E197" s="2"/>
      <c r="F197" s="26"/>
      <c r="G197" s="26"/>
      <c r="H197" s="2"/>
      <c r="I197" s="27">
        <v>5700</v>
      </c>
      <c r="J197" s="1"/>
      <c r="K197" s="1"/>
    </row>
    <row r="198" spans="1:19" x14ac:dyDescent="0.25">
      <c r="A198" s="12"/>
      <c r="B198" s="13"/>
      <c r="C198" s="14"/>
      <c r="D198" s="14"/>
      <c r="E198" s="14"/>
      <c r="F198" s="14"/>
      <c r="G198" s="14"/>
      <c r="H198" s="14"/>
      <c r="I198" s="17"/>
      <c r="J198" s="2"/>
      <c r="K198" s="1"/>
    </row>
    <row r="199" spans="1:19" x14ac:dyDescent="0.25">
      <c r="A199" s="12" t="s">
        <v>83</v>
      </c>
      <c r="B199" s="9" t="s">
        <v>97</v>
      </c>
      <c r="C199" s="10"/>
      <c r="D199" s="10"/>
      <c r="E199" s="10"/>
      <c r="F199" s="10"/>
      <c r="G199" s="10"/>
      <c r="H199" s="10"/>
      <c r="I199" s="15"/>
      <c r="J199" s="2"/>
      <c r="K199" s="1"/>
    </row>
    <row r="200" spans="1:19" x14ac:dyDescent="0.25">
      <c r="A200" s="12"/>
      <c r="B200" s="18" t="s">
        <v>169</v>
      </c>
      <c r="C200" s="23" t="s">
        <v>170</v>
      </c>
      <c r="D200" s="24"/>
      <c r="E200" s="24"/>
      <c r="F200" s="24"/>
      <c r="G200" s="25"/>
      <c r="H200" s="18" t="s">
        <v>62</v>
      </c>
      <c r="I200" s="18" t="s">
        <v>63</v>
      </c>
      <c r="J200" s="2"/>
      <c r="K200" s="1"/>
      <c r="S200" s="1"/>
    </row>
    <row r="201" spans="1:19" x14ac:dyDescent="0.25">
      <c r="A201" s="12"/>
      <c r="B201" s="11"/>
      <c r="C201" s="12"/>
      <c r="D201" s="12"/>
      <c r="E201" s="12"/>
      <c r="F201" s="12"/>
      <c r="G201" s="12"/>
      <c r="H201" s="12"/>
      <c r="I201" s="16"/>
      <c r="J201" s="2"/>
      <c r="K201" s="1"/>
      <c r="S201" s="1"/>
    </row>
    <row r="202" spans="1:19" x14ac:dyDescent="0.25">
      <c r="A202" s="12"/>
      <c r="B202" s="11"/>
      <c r="C202" s="2"/>
      <c r="D202" s="2" t="str">
        <f>+A127</f>
        <v>Salariskosten</v>
      </c>
      <c r="E202" s="2"/>
      <c r="F202" s="26"/>
      <c r="G202" s="26"/>
      <c r="H202" s="2">
        <v>3300</v>
      </c>
      <c r="I202" s="27"/>
      <c r="J202" s="2"/>
      <c r="K202" s="1"/>
      <c r="L202" s="1"/>
      <c r="M202" s="1"/>
      <c r="N202" s="1"/>
      <c r="Q202" s="1"/>
      <c r="R202" s="1"/>
      <c r="S202" s="1"/>
    </row>
    <row r="203" spans="1:19" x14ac:dyDescent="0.25">
      <c r="A203" s="12"/>
      <c r="B203" s="11"/>
      <c r="C203" s="2" t="s">
        <v>20</v>
      </c>
      <c r="D203" s="2" t="str">
        <f>+A117</f>
        <v>Te betalen salarissen</v>
      </c>
      <c r="E203" s="2"/>
      <c r="F203" s="26"/>
      <c r="G203" s="26"/>
      <c r="H203" s="2"/>
      <c r="I203" s="27">
        <v>3300</v>
      </c>
      <c r="J203" s="2"/>
      <c r="K203" s="1"/>
    </row>
    <row r="204" spans="1:19" x14ac:dyDescent="0.25">
      <c r="A204" s="12"/>
      <c r="B204" s="13"/>
      <c r="C204" s="14"/>
      <c r="D204" s="14"/>
      <c r="E204" s="14"/>
      <c r="F204" s="14"/>
      <c r="G204" s="14"/>
      <c r="H204" s="14"/>
      <c r="I204" s="17"/>
      <c r="J204" s="2"/>
      <c r="K204" s="1"/>
    </row>
    <row r="205" spans="1:19" x14ac:dyDescent="0.25">
      <c r="A205" s="12" t="s">
        <v>84</v>
      </c>
      <c r="B205" s="9" t="s">
        <v>97</v>
      </c>
      <c r="C205" s="10"/>
      <c r="D205" s="10"/>
      <c r="E205" s="10"/>
      <c r="F205" s="10"/>
      <c r="G205" s="10"/>
      <c r="H205" s="10"/>
      <c r="I205" s="15"/>
      <c r="J205" s="2"/>
      <c r="K205" s="1"/>
    </row>
    <row r="206" spans="1:19" x14ac:dyDescent="0.25">
      <c r="A206" s="12"/>
      <c r="B206" s="18" t="s">
        <v>169</v>
      </c>
      <c r="C206" s="23" t="s">
        <v>170</v>
      </c>
      <c r="D206" s="24"/>
      <c r="E206" s="24"/>
      <c r="F206" s="24"/>
      <c r="G206" s="25"/>
      <c r="H206" s="18" t="s">
        <v>62</v>
      </c>
      <c r="I206" s="18" t="s">
        <v>63</v>
      </c>
      <c r="J206" s="2"/>
    </row>
    <row r="207" spans="1:19" x14ac:dyDescent="0.25">
      <c r="A207" s="12"/>
      <c r="B207" s="11"/>
      <c r="C207" s="12"/>
      <c r="D207" s="12"/>
      <c r="E207" s="12"/>
      <c r="F207" s="12"/>
      <c r="G207" s="12"/>
      <c r="H207" s="12"/>
      <c r="I207" s="16"/>
      <c r="J207" s="2"/>
    </row>
    <row r="208" spans="1:19" x14ac:dyDescent="0.25">
      <c r="A208" s="12"/>
      <c r="B208" s="11"/>
      <c r="C208" s="2"/>
      <c r="D208" s="2" t="str">
        <f>+A120</f>
        <v>Nog niet verdiende opbrengsten advieswerk</v>
      </c>
      <c r="E208" s="2"/>
      <c r="F208" s="26"/>
      <c r="G208" s="26"/>
      <c r="H208" s="2">
        <f>+G120-11660</f>
        <v>18040</v>
      </c>
      <c r="I208" s="27"/>
      <c r="K208" s="1"/>
    </row>
    <row r="209" spans="1:19" x14ac:dyDescent="0.25">
      <c r="A209" s="12"/>
      <c r="B209" s="11"/>
      <c r="C209" s="2" t="s">
        <v>20</v>
      </c>
      <c r="D209" s="2" t="str">
        <f>+A125</f>
        <v>Omzet advieswerk</v>
      </c>
      <c r="E209" s="2"/>
      <c r="F209" s="26"/>
      <c r="G209" s="26"/>
      <c r="H209" s="2"/>
      <c r="I209" s="27">
        <f>+H208</f>
        <v>18040</v>
      </c>
      <c r="K209" s="1"/>
    </row>
    <row r="210" spans="1:19" x14ac:dyDescent="0.25">
      <c r="A210" s="12"/>
      <c r="B210" s="13"/>
      <c r="C210" s="14"/>
      <c r="D210" s="14"/>
      <c r="E210" s="14"/>
      <c r="F210" s="14"/>
      <c r="G210" s="14"/>
      <c r="H210" s="14"/>
      <c r="I210" s="17"/>
      <c r="J210" s="2"/>
      <c r="K210" s="1"/>
    </row>
    <row r="211" spans="1:19" x14ac:dyDescent="0.25">
      <c r="A211" s="12" t="s">
        <v>85</v>
      </c>
      <c r="B211" s="9" t="s">
        <v>97</v>
      </c>
      <c r="C211" s="10"/>
      <c r="D211" s="10"/>
      <c r="E211" s="10"/>
      <c r="F211" s="10"/>
      <c r="G211" s="10"/>
      <c r="H211" s="10"/>
      <c r="I211" s="15"/>
      <c r="J211" s="2"/>
      <c r="K211" s="1"/>
    </row>
    <row r="212" spans="1:19" x14ac:dyDescent="0.25">
      <c r="A212" s="12"/>
      <c r="B212" s="18" t="s">
        <v>169</v>
      </c>
      <c r="C212" s="23" t="s">
        <v>170</v>
      </c>
      <c r="D212" s="24"/>
      <c r="E212" s="24"/>
      <c r="F212" s="24"/>
      <c r="G212" s="25"/>
      <c r="H212" s="18" t="s">
        <v>62</v>
      </c>
      <c r="I212" s="18" t="s">
        <v>63</v>
      </c>
      <c r="J212" s="2"/>
    </row>
    <row r="213" spans="1:19" x14ac:dyDescent="0.25">
      <c r="A213" s="12"/>
      <c r="B213" s="11"/>
      <c r="C213" s="12"/>
      <c r="D213" s="12"/>
      <c r="E213" s="12"/>
      <c r="F213" s="12"/>
      <c r="G213" s="12"/>
      <c r="H213" s="12"/>
      <c r="I213" s="16"/>
      <c r="J213" s="2"/>
    </row>
    <row r="214" spans="1:19" x14ac:dyDescent="0.25">
      <c r="A214" s="12"/>
      <c r="B214" s="11"/>
      <c r="C214" s="2"/>
      <c r="D214" s="2" t="str">
        <f>+A134</f>
        <v>Verzekeringskosten</v>
      </c>
      <c r="E214" s="2"/>
      <c r="F214" s="26"/>
      <c r="G214" s="26"/>
      <c r="H214" s="2">
        <f>+F111-550</f>
        <v>5950</v>
      </c>
      <c r="I214" s="27"/>
      <c r="K214" s="1"/>
    </row>
    <row r="215" spans="1:19" x14ac:dyDescent="0.25">
      <c r="A215" s="12"/>
      <c r="B215" s="11"/>
      <c r="C215" s="2" t="s">
        <v>20</v>
      </c>
      <c r="D215" s="2" t="str">
        <f>+A111</f>
        <v>Vooruitbetaalde verzekering</v>
      </c>
      <c r="E215" s="2"/>
      <c r="F215" s="26"/>
      <c r="G215" s="26"/>
      <c r="H215" s="2"/>
      <c r="I215" s="27">
        <f>+H214</f>
        <v>5950</v>
      </c>
      <c r="K215" s="1"/>
    </row>
    <row r="216" spans="1:19" x14ac:dyDescent="0.25">
      <c r="A216" s="12"/>
      <c r="B216" s="11"/>
      <c r="C216" s="2"/>
      <c r="D216" s="2"/>
      <c r="E216" s="2"/>
      <c r="F216" s="2"/>
      <c r="G216" s="26"/>
      <c r="H216" s="26"/>
      <c r="I216" s="27"/>
      <c r="J216" s="1"/>
      <c r="K216" s="1"/>
    </row>
    <row r="217" spans="1:19" x14ac:dyDescent="0.25">
      <c r="A217" s="12" t="s">
        <v>86</v>
      </c>
      <c r="B217" s="23" t="s">
        <v>97</v>
      </c>
      <c r="C217" s="32"/>
      <c r="D217" s="33"/>
      <c r="E217" s="33"/>
      <c r="F217" s="33"/>
      <c r="G217" s="33"/>
      <c r="H217" s="33"/>
      <c r="I217" s="34"/>
    </row>
    <row r="218" spans="1:19" x14ac:dyDescent="0.25">
      <c r="A218" s="12"/>
      <c r="B218" s="18" t="s">
        <v>169</v>
      </c>
      <c r="C218" s="23" t="s">
        <v>170</v>
      </c>
      <c r="D218" s="24"/>
      <c r="E218" s="24"/>
      <c r="F218" s="24"/>
      <c r="G218" s="25"/>
      <c r="H218" s="18" t="s">
        <v>62</v>
      </c>
      <c r="I218" s="18" t="s">
        <v>63</v>
      </c>
      <c r="J218" s="2"/>
      <c r="K218" s="1"/>
      <c r="S218" s="1"/>
    </row>
    <row r="219" spans="1:19" x14ac:dyDescent="0.25">
      <c r="A219" s="12"/>
      <c r="B219" s="11"/>
      <c r="C219" s="12"/>
      <c r="D219" s="12"/>
      <c r="E219" s="12"/>
      <c r="F219" s="12"/>
      <c r="G219" s="12"/>
      <c r="H219" s="12"/>
      <c r="I219" s="16"/>
      <c r="J219" s="2"/>
      <c r="K219" s="1"/>
      <c r="S219" s="1"/>
    </row>
    <row r="220" spans="1:19" x14ac:dyDescent="0.25">
      <c r="A220" s="12"/>
      <c r="B220" s="11"/>
      <c r="C220" s="2"/>
      <c r="D220" s="2" t="str">
        <f>+A132</f>
        <v>Interestkosten</v>
      </c>
      <c r="E220" s="2"/>
      <c r="F220" s="26"/>
      <c r="G220" s="26"/>
      <c r="H220" s="2">
        <v>2000</v>
      </c>
      <c r="I220" s="27"/>
      <c r="J220" s="2"/>
      <c r="K220" s="1"/>
      <c r="L220" s="1"/>
      <c r="M220" s="1"/>
      <c r="N220" s="1"/>
      <c r="Q220" s="1"/>
      <c r="R220" s="1"/>
      <c r="S220" s="1"/>
    </row>
    <row r="221" spans="1:19" x14ac:dyDescent="0.25">
      <c r="A221" s="12"/>
      <c r="B221" s="11"/>
      <c r="C221" s="2" t="s">
        <v>20</v>
      </c>
      <c r="D221" s="2" t="str">
        <f>+A119</f>
        <v>Nog te betalen interest</v>
      </c>
      <c r="E221" s="2"/>
      <c r="F221" s="26"/>
      <c r="G221" s="26"/>
      <c r="H221" s="2"/>
      <c r="I221" s="27">
        <v>2000</v>
      </c>
      <c r="J221" s="2"/>
      <c r="K221" s="1"/>
    </row>
    <row r="222" spans="1:19" x14ac:dyDescent="0.25">
      <c r="A222" s="12"/>
      <c r="B222" s="13"/>
      <c r="C222" s="14"/>
      <c r="D222" s="14"/>
      <c r="E222" s="14"/>
      <c r="F222" s="14"/>
      <c r="G222" s="14"/>
      <c r="H222" s="14"/>
      <c r="I222" s="17"/>
      <c r="J222" s="2"/>
      <c r="K222" s="1"/>
      <c r="L222" s="1"/>
      <c r="M222" s="1"/>
      <c r="N222" s="1"/>
      <c r="Q222" s="1"/>
      <c r="R222" s="1"/>
      <c r="S222" s="1"/>
    </row>
    <row r="223" spans="1:19" x14ac:dyDescent="0.25">
      <c r="A223" s="12" t="s">
        <v>87</v>
      </c>
      <c r="B223" s="9" t="s">
        <v>97</v>
      </c>
      <c r="C223" s="10"/>
      <c r="D223" s="10"/>
      <c r="E223" s="10"/>
      <c r="F223" s="10"/>
      <c r="G223" s="10"/>
      <c r="H223" s="10"/>
      <c r="I223" s="15"/>
      <c r="J223" s="2"/>
      <c r="K223" s="1"/>
      <c r="L223" s="1"/>
      <c r="M223" s="1"/>
      <c r="N223" s="1"/>
      <c r="Q223" s="1"/>
      <c r="R223" s="1"/>
      <c r="S223" s="1"/>
    </row>
    <row r="224" spans="1:19" x14ac:dyDescent="0.25">
      <c r="A224" s="12"/>
      <c r="B224" s="18" t="s">
        <v>169</v>
      </c>
      <c r="C224" s="23" t="s">
        <v>170</v>
      </c>
      <c r="D224" s="24"/>
      <c r="E224" s="24"/>
      <c r="F224" s="24"/>
      <c r="G224" s="25"/>
      <c r="H224" s="18" t="s">
        <v>62</v>
      </c>
      <c r="I224" s="18" t="s">
        <v>63</v>
      </c>
      <c r="J224" s="2"/>
      <c r="K224" s="1"/>
      <c r="S224" s="1"/>
    </row>
    <row r="225" spans="1:19" x14ac:dyDescent="0.25">
      <c r="A225" s="12"/>
      <c r="B225" s="11"/>
      <c r="C225" s="12"/>
      <c r="D225" s="12"/>
      <c r="E225" s="12"/>
      <c r="F225" s="12"/>
      <c r="G225" s="12"/>
      <c r="H225" s="12"/>
      <c r="I225" s="16"/>
      <c r="J225" s="2"/>
      <c r="K225" s="1"/>
      <c r="S225" s="1"/>
    </row>
    <row r="226" spans="1:19" x14ac:dyDescent="0.25">
      <c r="A226" s="12"/>
      <c r="B226" s="11"/>
      <c r="C226" s="2"/>
      <c r="D226" s="2" t="str">
        <f>+A133</f>
        <v>Belastinglast</v>
      </c>
      <c r="E226" s="2"/>
      <c r="F226" s="26"/>
      <c r="G226" s="26"/>
      <c r="H226" s="2">
        <v>250000</v>
      </c>
      <c r="I226" s="27"/>
      <c r="J226" s="2"/>
      <c r="K226" s="1"/>
      <c r="L226" s="1"/>
      <c r="M226" s="1"/>
      <c r="N226" s="1"/>
      <c r="Q226" s="1"/>
      <c r="R226" s="1"/>
      <c r="S226" s="1"/>
    </row>
    <row r="227" spans="1:19" x14ac:dyDescent="0.25">
      <c r="A227" s="12"/>
      <c r="B227" s="11"/>
      <c r="C227" s="2" t="s">
        <v>20</v>
      </c>
      <c r="D227" s="2" t="str">
        <f>+A118</f>
        <v>Nog te betalen belastingen</v>
      </c>
      <c r="E227" s="2"/>
      <c r="F227" s="26"/>
      <c r="G227" s="26"/>
      <c r="H227" s="2"/>
      <c r="I227" s="27">
        <v>250000</v>
      </c>
      <c r="J227" s="2"/>
      <c r="K227" s="1"/>
      <c r="L227" s="1"/>
      <c r="M227" s="1"/>
      <c r="N227" s="1"/>
      <c r="Q227" s="1"/>
      <c r="R227" s="1"/>
      <c r="S227" s="1"/>
    </row>
    <row r="228" spans="1:19" x14ac:dyDescent="0.25">
      <c r="A228" s="12"/>
      <c r="B228" s="13"/>
      <c r="C228" s="14"/>
      <c r="D228" s="14"/>
      <c r="E228" s="14"/>
      <c r="F228" s="14"/>
      <c r="G228" s="14"/>
      <c r="H228" s="14"/>
      <c r="I228" s="17"/>
      <c r="J228" s="2">
        <v>5</v>
      </c>
      <c r="K228" s="1"/>
      <c r="L228" s="1"/>
      <c r="M228" s="1"/>
      <c r="N228" s="1"/>
      <c r="Q228" s="1"/>
      <c r="R228" s="1"/>
      <c r="S228" s="1"/>
    </row>
    <row r="229" spans="1:19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2"/>
      <c r="K229" s="1"/>
      <c r="L229" s="1"/>
      <c r="M229" s="1"/>
      <c r="N229" s="1"/>
      <c r="Q229" s="1"/>
      <c r="R229" s="1"/>
      <c r="S229" s="1"/>
    </row>
    <row r="230" spans="1:19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2"/>
      <c r="K230" s="1"/>
      <c r="L230" s="1"/>
      <c r="M230" s="1"/>
      <c r="N230" s="1"/>
      <c r="Q230" s="1"/>
      <c r="R230" s="1"/>
      <c r="S230" s="1"/>
    </row>
    <row r="231" spans="1:19" x14ac:dyDescent="0.25">
      <c r="A231" s="12" t="s">
        <v>124</v>
      </c>
      <c r="B231" s="12"/>
      <c r="C231" s="12"/>
      <c r="D231" s="12"/>
      <c r="E231" s="12"/>
      <c r="F231" s="12"/>
      <c r="G231" s="12"/>
      <c r="H231" s="12"/>
      <c r="I231" s="12"/>
      <c r="J231" s="2"/>
      <c r="K231" s="1"/>
      <c r="L231" s="1"/>
      <c r="M231" s="1"/>
      <c r="N231" s="1"/>
      <c r="Q231" s="1"/>
      <c r="R231" s="1"/>
      <c r="S231" s="1"/>
    </row>
    <row r="232" spans="1:19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2"/>
      <c r="K232" s="1"/>
      <c r="L232" s="1"/>
      <c r="M232" s="1"/>
      <c r="N232" s="1"/>
      <c r="Q232" s="1"/>
      <c r="R232" s="1"/>
      <c r="S232" s="1"/>
    </row>
    <row r="233" spans="1:19" x14ac:dyDescent="0.25">
      <c r="A233" s="12" t="s">
        <v>125</v>
      </c>
      <c r="B233" s="12"/>
      <c r="C233" s="12"/>
      <c r="D233" s="12"/>
      <c r="E233" s="12"/>
      <c r="F233" s="12"/>
      <c r="G233" s="12"/>
      <c r="H233" s="12"/>
      <c r="I233" s="12"/>
      <c r="J233" s="2"/>
      <c r="K233" s="1"/>
      <c r="L233" s="1"/>
      <c r="M233" s="1"/>
      <c r="N233" s="1"/>
      <c r="Q233" s="1"/>
      <c r="R233" s="1"/>
      <c r="S233" s="1"/>
    </row>
    <row r="234" spans="1:19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2"/>
      <c r="K234" s="1"/>
      <c r="L234" s="1"/>
      <c r="M234" s="1"/>
      <c r="N234" s="1"/>
      <c r="Q234" s="1"/>
      <c r="R234" s="1"/>
      <c r="S234" s="1"/>
    </row>
    <row r="235" spans="1:19" x14ac:dyDescent="0.25">
      <c r="A235" s="12" t="s">
        <v>167</v>
      </c>
      <c r="B235" s="9"/>
      <c r="C235" s="10"/>
      <c r="D235" s="10"/>
      <c r="E235" s="10"/>
      <c r="F235" s="10"/>
      <c r="G235" s="10"/>
      <c r="H235" s="10"/>
      <c r="I235" s="15"/>
      <c r="K235" s="2"/>
      <c r="L235" s="2"/>
      <c r="M235" s="2"/>
      <c r="N235" s="1"/>
      <c r="Q235" s="1"/>
      <c r="R235" s="1"/>
      <c r="S235" s="1"/>
    </row>
    <row r="236" spans="1:19" x14ac:dyDescent="0.25">
      <c r="A236" s="12"/>
      <c r="B236" s="11"/>
      <c r="C236" s="44" t="s">
        <v>32</v>
      </c>
      <c r="D236" s="44"/>
      <c r="E236" s="44"/>
      <c r="F236" s="44"/>
      <c r="G236" s="44"/>
      <c r="H236" s="45"/>
      <c r="I236" s="45">
        <f>700000+600000</f>
        <v>1300000</v>
      </c>
      <c r="J236" t="s">
        <v>182</v>
      </c>
      <c r="K236" s="12"/>
      <c r="L236" s="12"/>
      <c r="M236" s="2"/>
      <c r="N236" s="1"/>
      <c r="Q236" s="1"/>
      <c r="R236" s="1"/>
      <c r="S236" s="1"/>
    </row>
    <row r="237" spans="1:19" x14ac:dyDescent="0.25">
      <c r="A237" s="12"/>
      <c r="B237" s="11"/>
      <c r="C237" s="44" t="s">
        <v>69</v>
      </c>
      <c r="D237" s="44"/>
      <c r="E237" s="44"/>
      <c r="F237" s="44"/>
      <c r="G237" s="44"/>
      <c r="H237" s="45"/>
      <c r="I237" s="45">
        <f>726000+186500+200000+I209</f>
        <v>1130540</v>
      </c>
      <c r="K237" s="12"/>
      <c r="L237" s="12"/>
      <c r="M237" s="2"/>
      <c r="N237" s="1"/>
      <c r="Q237" s="1"/>
      <c r="R237" s="1"/>
      <c r="S237" s="1"/>
    </row>
    <row r="238" spans="1:19" x14ac:dyDescent="0.25">
      <c r="A238" s="12"/>
      <c r="B238" s="11"/>
      <c r="C238" s="44" t="s">
        <v>68</v>
      </c>
      <c r="D238" s="44"/>
      <c r="E238" s="44"/>
      <c r="F238" s="44"/>
      <c r="G238" s="44"/>
      <c r="H238" s="45">
        <v>800000</v>
      </c>
      <c r="I238" s="45"/>
      <c r="K238" s="12"/>
      <c r="L238" s="12"/>
      <c r="M238" s="2"/>
      <c r="N238" s="1"/>
      <c r="Q238" s="1"/>
      <c r="R238" s="1"/>
      <c r="S238" s="1"/>
    </row>
    <row r="239" spans="1:19" x14ac:dyDescent="0.25">
      <c r="A239" s="12"/>
      <c r="B239" s="11"/>
      <c r="C239" s="44" t="s">
        <v>33</v>
      </c>
      <c r="D239" s="44"/>
      <c r="E239" s="44"/>
      <c r="F239" s="44"/>
      <c r="G239" s="44"/>
      <c r="H239" s="45">
        <f>494000+H202</f>
        <v>497300</v>
      </c>
      <c r="I239" s="45"/>
      <c r="K239" s="12"/>
      <c r="L239" s="12"/>
      <c r="M239" s="2"/>
      <c r="N239" s="1"/>
      <c r="Q239" s="1"/>
      <c r="R239" s="1"/>
      <c r="S239" s="1"/>
    </row>
    <row r="240" spans="1:19" x14ac:dyDescent="0.25">
      <c r="A240" s="12"/>
      <c r="B240" s="11"/>
      <c r="C240" s="44" t="s">
        <v>34</v>
      </c>
      <c r="D240" s="44"/>
      <c r="E240" s="44"/>
      <c r="F240" s="44"/>
      <c r="G240" s="44"/>
      <c r="H240" s="45">
        <f>44000+H190</f>
        <v>50100</v>
      </c>
      <c r="I240" s="45"/>
      <c r="K240" s="12"/>
      <c r="L240" s="12"/>
      <c r="M240" s="2"/>
      <c r="N240" s="1"/>
      <c r="Q240" s="1"/>
      <c r="R240" s="1"/>
      <c r="S240" s="1"/>
    </row>
    <row r="241" spans="1:19" x14ac:dyDescent="0.25">
      <c r="A241" s="12"/>
      <c r="B241" s="11"/>
      <c r="C241" s="44" t="s">
        <v>116</v>
      </c>
      <c r="D241" s="44"/>
      <c r="E241" s="44"/>
      <c r="F241" s="44"/>
      <c r="G241" s="44"/>
      <c r="H241" s="45">
        <v>42800</v>
      </c>
      <c r="I241" s="45"/>
      <c r="K241" s="12"/>
      <c r="L241" s="12"/>
      <c r="M241" s="2"/>
      <c r="N241" s="1"/>
      <c r="Q241" s="1"/>
      <c r="R241" s="1"/>
      <c r="S241" s="1"/>
    </row>
    <row r="242" spans="1:19" x14ac:dyDescent="0.25">
      <c r="A242" s="12"/>
      <c r="B242" s="11"/>
      <c r="C242" s="44" t="s">
        <v>117</v>
      </c>
      <c r="D242" s="44"/>
      <c r="E242" s="44"/>
      <c r="F242" s="44"/>
      <c r="G242" s="44"/>
      <c r="H242" s="45">
        <f>+H184</f>
        <v>23620</v>
      </c>
      <c r="I242" s="45"/>
      <c r="K242" s="12"/>
      <c r="L242" s="12"/>
      <c r="M242" s="2"/>
      <c r="N242" s="1"/>
      <c r="Q242" s="1"/>
      <c r="R242" s="1"/>
      <c r="S242" s="1"/>
    </row>
    <row r="243" spans="1:19" x14ac:dyDescent="0.25">
      <c r="A243" s="12"/>
      <c r="B243" s="11"/>
      <c r="C243" s="44" t="s">
        <v>35</v>
      </c>
      <c r="D243" s="44"/>
      <c r="E243" s="44"/>
      <c r="F243" s="44"/>
      <c r="G243" s="44"/>
      <c r="H243" s="45">
        <f>+H196</f>
        <v>5700</v>
      </c>
      <c r="I243" s="45"/>
      <c r="K243" s="12"/>
      <c r="L243" s="12"/>
      <c r="M243" s="2"/>
      <c r="N243" s="1"/>
      <c r="Q243" s="1"/>
      <c r="R243" s="1"/>
      <c r="S243" s="1"/>
    </row>
    <row r="244" spans="1:19" x14ac:dyDescent="0.25">
      <c r="A244" s="12"/>
      <c r="B244" s="11"/>
      <c r="C244" s="44" t="s">
        <v>36</v>
      </c>
      <c r="D244" s="44"/>
      <c r="E244" s="44"/>
      <c r="F244" s="44"/>
      <c r="G244" s="44"/>
      <c r="H244" s="45">
        <f>+H220</f>
        <v>2000</v>
      </c>
      <c r="I244" s="45"/>
      <c r="K244" s="12"/>
      <c r="L244" s="12"/>
      <c r="M244" s="2"/>
      <c r="N244" s="1"/>
      <c r="Q244" s="1"/>
      <c r="R244" s="1"/>
      <c r="S244" s="1"/>
    </row>
    <row r="245" spans="1:19" x14ac:dyDescent="0.25">
      <c r="A245" s="12"/>
      <c r="B245" s="11"/>
      <c r="C245" s="44" t="s">
        <v>37</v>
      </c>
      <c r="D245" s="44"/>
      <c r="E245" s="44"/>
      <c r="F245" s="44"/>
      <c r="G245" s="44"/>
      <c r="H245" s="45">
        <f>+H226</f>
        <v>250000</v>
      </c>
      <c r="I245" s="45"/>
      <c r="K245" s="12"/>
      <c r="L245" s="12"/>
      <c r="M245" s="2"/>
      <c r="N245" s="1"/>
      <c r="Q245" s="1"/>
      <c r="R245" s="1"/>
      <c r="S245" s="1"/>
    </row>
    <row r="246" spans="1:19" x14ac:dyDescent="0.25">
      <c r="A246" s="12"/>
      <c r="B246" s="11"/>
      <c r="C246" s="44" t="s">
        <v>53</v>
      </c>
      <c r="D246" s="44"/>
      <c r="E246" s="44"/>
      <c r="F246" s="44"/>
      <c r="G246" s="44"/>
      <c r="H246" s="45">
        <f>+H214</f>
        <v>5950</v>
      </c>
      <c r="I246" s="45"/>
      <c r="K246" s="12"/>
      <c r="L246" s="12"/>
      <c r="M246" s="2"/>
      <c r="N246" s="1"/>
      <c r="Q246" s="1"/>
      <c r="R246" s="1"/>
      <c r="S246" s="1"/>
    </row>
    <row r="247" spans="1:19" x14ac:dyDescent="0.25">
      <c r="A247" s="12"/>
      <c r="B247" s="11"/>
      <c r="C247" s="44" t="s">
        <v>64</v>
      </c>
      <c r="D247" s="44"/>
      <c r="E247" s="44"/>
      <c r="F247" s="44"/>
      <c r="G247" s="44"/>
      <c r="H247" s="45"/>
      <c r="I247" s="45">
        <v>16000</v>
      </c>
      <c r="K247" s="12"/>
      <c r="L247" s="12"/>
      <c r="M247" s="2"/>
      <c r="N247" s="1"/>
      <c r="Q247" s="1"/>
      <c r="R247" s="1"/>
      <c r="S247" s="1"/>
    </row>
    <row r="248" spans="1:19" x14ac:dyDescent="0.25">
      <c r="A248" s="12"/>
      <c r="B248" s="11"/>
      <c r="C248" s="44" t="s">
        <v>38</v>
      </c>
      <c r="D248" s="44"/>
      <c r="E248" s="44"/>
      <c r="F248" s="44"/>
      <c r="G248" s="44"/>
      <c r="H248" s="45">
        <v>6000</v>
      </c>
      <c r="I248" s="45"/>
      <c r="K248" s="12"/>
      <c r="L248" s="12"/>
      <c r="M248" s="2"/>
      <c r="N248" s="1"/>
      <c r="Q248" s="1"/>
      <c r="R248" s="1"/>
      <c r="S248" s="1"/>
    </row>
    <row r="249" spans="1:19" x14ac:dyDescent="0.25">
      <c r="A249" s="12"/>
      <c r="B249" s="11"/>
      <c r="C249" s="44" t="s">
        <v>39</v>
      </c>
      <c r="D249" s="44"/>
      <c r="E249" s="44"/>
      <c r="F249" s="44"/>
      <c r="G249" s="44"/>
      <c r="H249" s="45">
        <v>0</v>
      </c>
      <c r="I249" s="45"/>
      <c r="K249" s="12"/>
      <c r="L249" s="12"/>
      <c r="M249" s="2"/>
      <c r="N249" s="1"/>
      <c r="Q249" s="1"/>
      <c r="R249" s="1"/>
      <c r="S249" s="1"/>
    </row>
    <row r="250" spans="1:19" x14ac:dyDescent="0.25">
      <c r="A250" s="12"/>
      <c r="B250" s="11"/>
      <c r="C250" s="12"/>
      <c r="D250" s="12"/>
      <c r="E250" s="12"/>
      <c r="F250" s="12"/>
      <c r="G250" s="12"/>
      <c r="H250" s="12"/>
      <c r="I250" s="16"/>
      <c r="K250" s="2"/>
      <c r="L250" s="2"/>
      <c r="M250" s="2"/>
      <c r="N250" s="1"/>
      <c r="Q250" s="1"/>
      <c r="R250" s="1"/>
      <c r="S250" s="1"/>
    </row>
    <row r="251" spans="1:19" x14ac:dyDescent="0.25">
      <c r="A251" s="12"/>
      <c r="B251" s="11"/>
      <c r="C251" s="42" t="s">
        <v>172</v>
      </c>
      <c r="D251" s="42"/>
      <c r="E251" s="42"/>
      <c r="F251" s="42"/>
      <c r="G251" s="12"/>
      <c r="H251" s="12"/>
      <c r="I251" s="16">
        <f>+I236+I237+I247-SUM(H236:H249)</f>
        <v>763070</v>
      </c>
      <c r="J251" t="s">
        <v>183</v>
      </c>
      <c r="K251" s="2"/>
      <c r="L251" s="2"/>
      <c r="M251" s="2"/>
      <c r="N251" s="1"/>
      <c r="Q251" s="1"/>
      <c r="R251" s="1"/>
      <c r="S251" s="1"/>
    </row>
    <row r="252" spans="1:19" x14ac:dyDescent="0.25">
      <c r="A252" s="12"/>
      <c r="B252" s="11"/>
      <c r="C252" s="42" t="str">
        <f>+A122</f>
        <v>Ingehouden winst</v>
      </c>
      <c r="D252" s="42"/>
      <c r="E252" s="42" t="s">
        <v>173</v>
      </c>
      <c r="F252" s="42">
        <f>+G122</f>
        <v>140020</v>
      </c>
      <c r="G252" s="12"/>
      <c r="H252" s="12"/>
      <c r="I252" s="16"/>
      <c r="J252" t="s">
        <v>184</v>
      </c>
      <c r="K252" s="1"/>
      <c r="L252" s="1"/>
      <c r="M252" s="1"/>
      <c r="N252" s="1"/>
      <c r="Q252" s="1"/>
      <c r="R252" s="1"/>
      <c r="S252" s="1"/>
    </row>
    <row r="253" spans="1:19" x14ac:dyDescent="0.25">
      <c r="A253" s="12"/>
      <c r="B253" s="11"/>
      <c r="C253" s="42" t="s">
        <v>174</v>
      </c>
      <c r="D253" s="42"/>
      <c r="E253" s="42">
        <f>+I251</f>
        <v>763070</v>
      </c>
      <c r="F253" s="42"/>
      <c r="G253" s="12"/>
      <c r="H253" s="12"/>
      <c r="I253" s="16"/>
      <c r="J253" s="46" t="s">
        <v>185</v>
      </c>
      <c r="K253" s="47"/>
      <c r="L253" s="47"/>
      <c r="M253" s="47"/>
      <c r="N253" s="1"/>
      <c r="Q253" s="1"/>
      <c r="R253" s="1"/>
      <c r="S253" s="1"/>
    </row>
    <row r="254" spans="1:19" x14ac:dyDescent="0.25">
      <c r="A254" s="12"/>
      <c r="B254" s="11"/>
      <c r="C254" s="42" t="s">
        <v>31</v>
      </c>
      <c r="D254" s="42"/>
      <c r="E254" s="42">
        <f>+F123</f>
        <v>220000</v>
      </c>
      <c r="F254" s="42"/>
      <c r="G254" s="12"/>
      <c r="H254" s="12"/>
      <c r="I254" s="16"/>
      <c r="J254" s="40" t="s">
        <v>186</v>
      </c>
      <c r="K254" s="41"/>
      <c r="L254" s="41"/>
      <c r="M254" s="41"/>
      <c r="N254" s="1"/>
      <c r="Q254" s="1"/>
      <c r="R254" s="1"/>
      <c r="S254" s="1"/>
    </row>
    <row r="255" spans="1:19" x14ac:dyDescent="0.25">
      <c r="A255" s="12"/>
      <c r="B255" s="13"/>
      <c r="C255" s="43" t="str">
        <f>+C252</f>
        <v>Ingehouden winst</v>
      </c>
      <c r="D255" s="43"/>
      <c r="E255" s="43" t="s">
        <v>175</v>
      </c>
      <c r="F255" s="43">
        <f>+F252+E253-E254</f>
        <v>683090</v>
      </c>
      <c r="G255" s="14"/>
      <c r="H255" s="14"/>
      <c r="I255" s="17"/>
      <c r="K255" s="1"/>
      <c r="L255" s="1"/>
      <c r="M255" s="1"/>
      <c r="N255" s="1"/>
      <c r="Q255" s="1"/>
      <c r="R255" s="1"/>
      <c r="S255" s="1"/>
    </row>
    <row r="256" spans="1:19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2"/>
      <c r="K256" s="1"/>
      <c r="L256" s="1"/>
      <c r="M256" s="1"/>
      <c r="N256" s="1"/>
      <c r="Q256" s="1"/>
      <c r="R256" s="1"/>
      <c r="S256" s="1"/>
    </row>
    <row r="257" spans="1:19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2"/>
      <c r="K257" s="1"/>
      <c r="L257" s="1"/>
      <c r="M257" s="1"/>
      <c r="N257" s="1"/>
      <c r="Q257" s="1"/>
      <c r="R257" s="1"/>
      <c r="S257" s="1"/>
    </row>
    <row r="258" spans="1:19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2"/>
      <c r="K258" s="1"/>
      <c r="L258" s="1"/>
      <c r="M258" s="1"/>
      <c r="N258" s="1"/>
      <c r="Q258" s="1"/>
      <c r="R258" s="1"/>
      <c r="S258" s="1"/>
    </row>
    <row r="259" spans="1:19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2">
        <v>6</v>
      </c>
      <c r="K259" s="1"/>
      <c r="L259" s="1"/>
      <c r="M259" s="1"/>
      <c r="N259" s="1"/>
      <c r="Q259" s="1"/>
      <c r="R259" s="1"/>
      <c r="S259" s="1"/>
    </row>
    <row r="260" spans="1:19" x14ac:dyDescent="0.25">
      <c r="A260" s="19" t="s">
        <v>126</v>
      </c>
      <c r="B260" s="19"/>
      <c r="C260" s="19"/>
      <c r="D260" s="19"/>
      <c r="E260" s="19"/>
      <c r="F260" s="19" t="s">
        <v>161</v>
      </c>
      <c r="G260" s="12"/>
      <c r="H260" s="12"/>
      <c r="I260" s="12"/>
      <c r="J260" s="2"/>
      <c r="K260" s="1"/>
      <c r="L260" s="1"/>
      <c r="M260" s="1"/>
      <c r="N260" s="1"/>
      <c r="Q260" s="1"/>
      <c r="R260" s="1"/>
      <c r="S260" s="1"/>
    </row>
    <row r="261" spans="1:19" x14ac:dyDescent="0.25">
      <c r="A261" s="20" t="s">
        <v>91</v>
      </c>
      <c r="B261" s="20"/>
      <c r="C261" s="21"/>
      <c r="D261" s="21"/>
      <c r="E261" s="21"/>
      <c r="F261" s="21" t="s">
        <v>133</v>
      </c>
      <c r="G261" s="21"/>
      <c r="H261" s="12"/>
      <c r="I261" s="12"/>
      <c r="J261" s="2"/>
      <c r="K261" s="1"/>
      <c r="L261" s="1"/>
      <c r="M261" s="1"/>
      <c r="N261" s="1"/>
      <c r="Q261" s="1"/>
      <c r="R261" s="1"/>
      <c r="S261" s="1"/>
    </row>
    <row r="262" spans="1:19" x14ac:dyDescent="0.25">
      <c r="A262" s="20" t="s">
        <v>35</v>
      </c>
      <c r="B262" s="20"/>
      <c r="C262" s="22"/>
      <c r="D262" s="22"/>
      <c r="E262" s="22"/>
      <c r="F262" s="21" t="s">
        <v>140</v>
      </c>
      <c r="G262" s="21"/>
      <c r="H262" s="12"/>
      <c r="I262" s="12"/>
      <c r="J262" s="2"/>
      <c r="K262" s="1"/>
      <c r="L262" s="1"/>
      <c r="M262" s="1"/>
      <c r="N262" s="1"/>
      <c r="Q262" s="1"/>
      <c r="R262" s="1"/>
      <c r="S262" s="1"/>
    </row>
    <row r="263" spans="1:19" x14ac:dyDescent="0.25">
      <c r="A263" s="20" t="s">
        <v>22</v>
      </c>
      <c r="B263" s="20"/>
      <c r="C263" s="21"/>
      <c r="D263" s="21"/>
      <c r="E263" s="21"/>
      <c r="F263" s="21" t="s">
        <v>127</v>
      </c>
      <c r="G263" s="21"/>
      <c r="H263" s="12"/>
      <c r="I263" s="12"/>
      <c r="J263" s="2"/>
      <c r="K263" s="1"/>
      <c r="L263" s="1"/>
      <c r="M263" s="1"/>
      <c r="N263" s="1"/>
      <c r="Q263" s="1"/>
      <c r="R263" s="1"/>
      <c r="S263" s="1"/>
    </row>
    <row r="264" spans="1:19" x14ac:dyDescent="0.25">
      <c r="A264" s="20" t="s">
        <v>37</v>
      </c>
      <c r="B264" s="20"/>
      <c r="C264" s="22"/>
      <c r="D264" s="22"/>
      <c r="E264" s="22"/>
      <c r="F264" s="21" t="s">
        <v>168</v>
      </c>
      <c r="G264" s="21"/>
      <c r="H264" s="12"/>
      <c r="I264" s="12"/>
      <c r="J264" s="2"/>
      <c r="K264" s="1"/>
      <c r="L264" s="1"/>
      <c r="M264" s="1"/>
      <c r="N264" s="1"/>
      <c r="Q264" s="1"/>
      <c r="R264" s="1"/>
      <c r="S264" s="1"/>
    </row>
    <row r="265" spans="1:19" x14ac:dyDescent="0.25">
      <c r="A265" s="20" t="s">
        <v>29</v>
      </c>
      <c r="B265" s="20"/>
      <c r="C265" s="21"/>
      <c r="D265" s="21"/>
      <c r="E265" s="21"/>
      <c r="F265" s="21" t="s">
        <v>148</v>
      </c>
      <c r="G265" s="21"/>
      <c r="H265" s="12"/>
      <c r="I265" s="12"/>
      <c r="J265" s="2"/>
      <c r="K265" s="1"/>
      <c r="L265" s="1"/>
      <c r="M265" s="1"/>
      <c r="N265" s="1"/>
      <c r="Q265" s="1"/>
      <c r="R265" s="1"/>
      <c r="S265" s="1"/>
    </row>
    <row r="266" spans="1:19" x14ac:dyDescent="0.25">
      <c r="A266" s="20" t="s">
        <v>23</v>
      </c>
      <c r="B266" s="20"/>
      <c r="C266" s="21"/>
      <c r="D266" s="21"/>
      <c r="E266" s="21"/>
      <c r="F266" s="21" t="s">
        <v>128</v>
      </c>
      <c r="G266" s="21"/>
      <c r="H266" s="12"/>
      <c r="I266" s="12"/>
      <c r="J266" s="2"/>
      <c r="K266" s="1"/>
      <c r="L266" s="1"/>
      <c r="M266" s="1"/>
      <c r="N266" s="1"/>
      <c r="Q266" s="1"/>
      <c r="R266" s="1"/>
      <c r="S266" s="1"/>
    </row>
    <row r="267" spans="1:19" x14ac:dyDescent="0.25">
      <c r="A267" s="20" t="s">
        <v>31</v>
      </c>
      <c r="B267" s="20"/>
      <c r="C267" s="21"/>
      <c r="D267" s="21"/>
      <c r="E267" s="21"/>
      <c r="F267" s="21" t="s">
        <v>31</v>
      </c>
      <c r="G267" s="21"/>
      <c r="H267" s="12"/>
      <c r="I267" s="12"/>
      <c r="J267" s="2"/>
      <c r="K267" s="1"/>
      <c r="L267" s="1"/>
      <c r="M267" s="1"/>
      <c r="N267" s="1"/>
      <c r="Q267" s="1"/>
      <c r="R267" s="1"/>
      <c r="S267" s="1"/>
    </row>
    <row r="268" spans="1:19" x14ac:dyDescent="0.25">
      <c r="A268" s="20" t="s">
        <v>116</v>
      </c>
      <c r="B268" s="20"/>
      <c r="C268" s="21"/>
      <c r="D268" s="21"/>
      <c r="E268" s="21"/>
      <c r="F268" s="21" t="s">
        <v>138</v>
      </c>
      <c r="G268" s="21"/>
      <c r="H268" s="12"/>
      <c r="I268" s="12"/>
      <c r="J268" s="2"/>
      <c r="K268" s="1"/>
      <c r="L268" s="1"/>
      <c r="M268" s="1"/>
      <c r="N268" s="1"/>
      <c r="Q268" s="1"/>
      <c r="R268" s="1"/>
      <c r="S268" s="1"/>
    </row>
    <row r="269" spans="1:19" x14ac:dyDescent="0.25">
      <c r="A269" s="20" t="s">
        <v>28</v>
      </c>
      <c r="B269" s="20"/>
      <c r="C269" s="21"/>
      <c r="D269" s="21"/>
      <c r="E269" s="21"/>
      <c r="F269" s="21" t="s">
        <v>152</v>
      </c>
      <c r="G269" s="21"/>
      <c r="H269" s="12"/>
      <c r="I269" s="12"/>
      <c r="J269" s="2"/>
      <c r="K269" s="1"/>
      <c r="L269" s="1"/>
      <c r="M269" s="1"/>
      <c r="N269" s="1"/>
      <c r="Q269" s="1"/>
      <c r="R269" s="1"/>
      <c r="S269" s="1"/>
    </row>
    <row r="270" spans="1:19" x14ac:dyDescent="0.25">
      <c r="A270" s="20" t="s">
        <v>145</v>
      </c>
      <c r="B270" s="20"/>
      <c r="C270" s="22"/>
      <c r="D270" s="22"/>
      <c r="E270" s="22"/>
      <c r="F270" s="21" t="s">
        <v>154</v>
      </c>
      <c r="G270" s="21"/>
      <c r="H270" s="12"/>
      <c r="I270" s="12"/>
      <c r="J270" s="2"/>
      <c r="K270" s="1"/>
      <c r="L270" s="1"/>
      <c r="M270" s="1"/>
      <c r="N270" s="1"/>
      <c r="Q270" s="1"/>
      <c r="R270" s="1"/>
      <c r="S270" s="1"/>
    </row>
    <row r="271" spans="1:19" x14ac:dyDescent="0.25">
      <c r="A271" s="20" t="s">
        <v>34</v>
      </c>
      <c r="B271" s="20"/>
      <c r="C271" s="21"/>
      <c r="D271" s="21"/>
      <c r="E271" s="21"/>
      <c r="F271" s="21" t="s">
        <v>137</v>
      </c>
      <c r="G271" s="21"/>
      <c r="H271" s="12"/>
      <c r="I271" s="12"/>
      <c r="J271" s="2"/>
      <c r="K271" s="1"/>
      <c r="L271" s="1"/>
      <c r="M271" s="1"/>
      <c r="N271" s="1"/>
      <c r="Q271" s="1"/>
      <c r="R271" s="1"/>
      <c r="S271" s="1"/>
    </row>
    <row r="272" spans="1:19" x14ac:dyDescent="0.25">
      <c r="A272" s="20" t="s">
        <v>38</v>
      </c>
      <c r="B272" s="20"/>
      <c r="C272" s="22"/>
      <c r="D272" s="22"/>
      <c r="E272" s="22"/>
      <c r="F272" s="22" t="s">
        <v>143</v>
      </c>
      <c r="G272" s="21"/>
      <c r="H272" s="12"/>
      <c r="I272" s="12"/>
      <c r="J272" s="2"/>
      <c r="K272" s="1"/>
      <c r="L272" s="1"/>
      <c r="M272" s="1"/>
      <c r="N272" s="1"/>
      <c r="Q272" s="1"/>
      <c r="R272" s="1"/>
      <c r="S272" s="1"/>
    </row>
    <row r="273" spans="1:19" x14ac:dyDescent="0.25">
      <c r="A273" s="20" t="s">
        <v>30</v>
      </c>
      <c r="B273" s="20"/>
      <c r="C273" s="21"/>
      <c r="D273" s="21"/>
      <c r="E273" s="21"/>
      <c r="F273" s="21" t="s">
        <v>134</v>
      </c>
      <c r="G273" s="21"/>
      <c r="H273" s="12"/>
      <c r="I273" s="12"/>
      <c r="J273" s="2"/>
      <c r="K273" s="1"/>
      <c r="L273" s="1"/>
      <c r="M273" s="1"/>
      <c r="N273" s="1"/>
      <c r="Q273" s="1"/>
      <c r="R273" s="1"/>
      <c r="S273" s="1"/>
    </row>
    <row r="274" spans="1:19" x14ac:dyDescent="0.25">
      <c r="A274" s="20" t="s">
        <v>155</v>
      </c>
      <c r="B274" s="20"/>
      <c r="C274" s="21"/>
      <c r="D274" s="21"/>
      <c r="E274" s="21"/>
      <c r="F274" s="21" t="s">
        <v>157</v>
      </c>
      <c r="G274" s="21"/>
      <c r="H274" s="12"/>
      <c r="I274" s="12"/>
      <c r="J274" s="2"/>
      <c r="K274" s="1"/>
      <c r="L274" s="1"/>
      <c r="M274" s="1"/>
      <c r="N274" s="1"/>
      <c r="Q274" s="1"/>
      <c r="R274" s="1"/>
      <c r="S274" s="1"/>
    </row>
    <row r="275" spans="1:19" x14ac:dyDescent="0.25">
      <c r="A275" s="20" t="s">
        <v>36</v>
      </c>
      <c r="B275" s="20"/>
      <c r="C275" s="22"/>
      <c r="D275" s="22"/>
      <c r="E275" s="22"/>
      <c r="F275" s="21" t="s">
        <v>141</v>
      </c>
      <c r="G275" s="21"/>
      <c r="H275" s="12"/>
      <c r="I275" s="12"/>
      <c r="J275" s="2"/>
      <c r="K275" s="1"/>
      <c r="L275" s="1"/>
      <c r="M275" s="1"/>
      <c r="N275" s="1"/>
      <c r="Q275" s="1"/>
      <c r="R275" s="1"/>
      <c r="S275" s="1"/>
    </row>
    <row r="276" spans="1:19" x14ac:dyDescent="0.25">
      <c r="A276" s="20" t="s">
        <v>27</v>
      </c>
      <c r="B276" s="20"/>
      <c r="C276" s="21"/>
      <c r="D276" s="21"/>
      <c r="E276" s="21"/>
      <c r="F276" s="21" t="s">
        <v>151</v>
      </c>
      <c r="G276" s="21"/>
      <c r="H276" s="12"/>
      <c r="I276" s="12"/>
      <c r="J276" s="2"/>
      <c r="K276" s="1"/>
      <c r="L276" s="1"/>
      <c r="M276" s="1"/>
      <c r="N276" s="1"/>
      <c r="Q276" s="1"/>
      <c r="R276" s="1"/>
      <c r="S276" s="1"/>
    </row>
    <row r="277" spans="1:19" x14ac:dyDescent="0.25">
      <c r="A277" s="20" t="s">
        <v>24</v>
      </c>
      <c r="B277" s="20"/>
      <c r="C277" s="21"/>
      <c r="D277" s="21"/>
      <c r="E277" s="21"/>
      <c r="F277" s="21" t="s">
        <v>129</v>
      </c>
      <c r="G277" s="21"/>
      <c r="H277" s="12"/>
      <c r="I277" s="12"/>
      <c r="J277" s="2"/>
      <c r="K277" s="1"/>
      <c r="L277" s="1"/>
      <c r="M277" s="1"/>
      <c r="N277" s="1"/>
      <c r="Q277" s="1"/>
      <c r="R277" s="1"/>
      <c r="S277" s="1"/>
    </row>
    <row r="278" spans="1:19" x14ac:dyDescent="0.25">
      <c r="A278" s="20" t="s">
        <v>68</v>
      </c>
      <c r="B278" s="20"/>
      <c r="C278" s="21"/>
      <c r="D278" s="21"/>
      <c r="E278" s="21"/>
      <c r="F278" s="21" t="s">
        <v>160</v>
      </c>
      <c r="G278" s="21"/>
      <c r="H278" s="12"/>
      <c r="I278" s="12"/>
      <c r="J278" s="2"/>
      <c r="K278" s="1"/>
      <c r="L278" s="1"/>
      <c r="M278" s="1"/>
      <c r="N278" s="1"/>
      <c r="Q278" s="1"/>
      <c r="R278" s="1"/>
      <c r="S278" s="1"/>
    </row>
    <row r="279" spans="1:19" x14ac:dyDescent="0.25">
      <c r="A279" s="20" t="s">
        <v>70</v>
      </c>
      <c r="B279" s="20"/>
      <c r="C279" s="21"/>
      <c r="D279" s="21"/>
      <c r="E279" s="21"/>
      <c r="F279" s="21" t="s">
        <v>132</v>
      </c>
      <c r="G279" s="21"/>
      <c r="H279" s="12"/>
      <c r="I279" s="12"/>
      <c r="J279" s="2"/>
      <c r="K279" s="1"/>
      <c r="L279" s="1"/>
      <c r="M279" s="1"/>
      <c r="N279" s="1"/>
      <c r="Q279" s="1"/>
      <c r="R279" s="1"/>
      <c r="S279" s="1"/>
    </row>
    <row r="280" spans="1:19" x14ac:dyDescent="0.25">
      <c r="A280" s="20" t="s">
        <v>57</v>
      </c>
      <c r="B280" s="20"/>
      <c r="C280" s="21"/>
      <c r="D280" s="21"/>
      <c r="E280" s="21"/>
      <c r="F280" s="21" t="s">
        <v>130</v>
      </c>
      <c r="G280" s="21"/>
      <c r="H280" s="12"/>
      <c r="I280" s="12"/>
      <c r="J280" s="2"/>
      <c r="K280" s="1"/>
      <c r="L280" s="1"/>
      <c r="M280" s="1"/>
      <c r="N280" s="1"/>
      <c r="Q280" s="1"/>
      <c r="R280" s="1"/>
      <c r="S280" s="1"/>
    </row>
    <row r="281" spans="1:19" x14ac:dyDescent="0.25">
      <c r="A281" s="20" t="s">
        <v>56</v>
      </c>
      <c r="B281" s="20"/>
      <c r="C281" s="21"/>
      <c r="D281" s="21"/>
      <c r="E281" s="21"/>
      <c r="F281" s="21" t="s">
        <v>131</v>
      </c>
      <c r="G281" s="21"/>
      <c r="H281" s="12"/>
      <c r="I281" s="12"/>
      <c r="J281" s="2"/>
      <c r="K281" s="1"/>
      <c r="L281" s="1"/>
      <c r="M281" s="1"/>
      <c r="N281" s="1"/>
      <c r="Q281" s="1"/>
      <c r="R281" s="1"/>
      <c r="S281" s="1"/>
    </row>
    <row r="282" spans="1:19" x14ac:dyDescent="0.25">
      <c r="A282" s="20" t="s">
        <v>69</v>
      </c>
      <c r="B282" s="20"/>
      <c r="C282" s="21"/>
      <c r="D282" s="21"/>
      <c r="E282" s="21"/>
      <c r="F282" s="21" t="s">
        <v>135</v>
      </c>
      <c r="G282" s="21"/>
      <c r="H282" s="12"/>
      <c r="I282" s="12"/>
      <c r="J282" s="2"/>
      <c r="K282" s="1"/>
      <c r="L282" s="1"/>
      <c r="M282" s="1"/>
      <c r="N282" s="1"/>
      <c r="Q282" s="1"/>
      <c r="R282" s="1"/>
      <c r="S282" s="1"/>
    </row>
    <row r="283" spans="1:19" x14ac:dyDescent="0.25">
      <c r="A283" s="20" t="s">
        <v>32</v>
      </c>
      <c r="B283" s="20"/>
      <c r="C283" s="21"/>
      <c r="D283" s="21"/>
      <c r="E283" s="21"/>
      <c r="F283" s="21" t="s">
        <v>162</v>
      </c>
      <c r="G283" s="21"/>
      <c r="H283" s="12"/>
      <c r="I283" s="12"/>
      <c r="J283" s="2"/>
      <c r="K283" s="1"/>
      <c r="L283" s="1"/>
      <c r="M283" s="1"/>
      <c r="N283" s="1"/>
      <c r="Q283" s="1"/>
      <c r="R283" s="1"/>
      <c r="S283" s="1"/>
    </row>
    <row r="284" spans="1:19" x14ac:dyDescent="0.25">
      <c r="A284" s="20" t="s">
        <v>64</v>
      </c>
      <c r="B284" s="20"/>
      <c r="C284" s="22"/>
      <c r="D284" s="22"/>
      <c r="E284" s="22"/>
      <c r="F284" s="21" t="s">
        <v>153</v>
      </c>
      <c r="G284" s="21"/>
      <c r="H284" s="12"/>
      <c r="I284" s="12"/>
      <c r="J284" s="2"/>
      <c r="K284" s="1"/>
      <c r="L284" s="1"/>
      <c r="M284" s="1"/>
      <c r="N284" s="1"/>
      <c r="Q284" s="1"/>
      <c r="R284" s="1"/>
      <c r="S284" s="1"/>
    </row>
    <row r="285" spans="1:19" x14ac:dyDescent="0.25">
      <c r="A285" s="20" t="s">
        <v>58</v>
      </c>
      <c r="B285" s="20"/>
      <c r="C285" s="21"/>
      <c r="D285" s="21"/>
      <c r="E285" s="21"/>
      <c r="F285" s="21" t="s">
        <v>147</v>
      </c>
      <c r="G285" s="21"/>
      <c r="H285" s="12"/>
      <c r="I285" s="12"/>
      <c r="J285" s="2"/>
      <c r="K285" s="1"/>
      <c r="L285" s="1"/>
      <c r="M285" s="1"/>
      <c r="N285" s="1"/>
      <c r="Q285" s="1"/>
      <c r="R285" s="1"/>
      <c r="S285" s="1"/>
    </row>
    <row r="286" spans="1:19" x14ac:dyDescent="0.25">
      <c r="A286" s="20" t="s">
        <v>156</v>
      </c>
      <c r="B286" s="20"/>
      <c r="C286" s="21"/>
      <c r="D286" s="21"/>
      <c r="E286" s="21"/>
      <c r="F286" s="21" t="s">
        <v>159</v>
      </c>
      <c r="G286" s="22"/>
      <c r="H286" s="2"/>
      <c r="I286" s="2"/>
      <c r="J286" s="2"/>
      <c r="K286" s="1"/>
      <c r="L286" s="1"/>
      <c r="M286" s="1"/>
      <c r="N286" s="1"/>
      <c r="Q286" s="1"/>
      <c r="R286" s="1"/>
      <c r="S286" s="1"/>
    </row>
    <row r="287" spans="1:19" x14ac:dyDescent="0.25">
      <c r="A287" s="20" t="s">
        <v>33</v>
      </c>
      <c r="B287" s="20"/>
      <c r="C287" s="21"/>
      <c r="D287" s="21"/>
      <c r="E287" s="21"/>
      <c r="F287" s="21" t="s">
        <v>136</v>
      </c>
      <c r="G287" s="22"/>
      <c r="H287" s="2"/>
      <c r="I287" s="2"/>
      <c r="J287" s="2"/>
      <c r="K287" s="1"/>
      <c r="L287" s="1"/>
      <c r="M287" s="1"/>
      <c r="N287" s="1"/>
      <c r="Q287" s="1"/>
      <c r="R287" s="1"/>
      <c r="S287" s="1"/>
    </row>
    <row r="288" spans="1:19" x14ac:dyDescent="0.25">
      <c r="A288" s="20" t="s">
        <v>60</v>
      </c>
      <c r="B288" s="20"/>
      <c r="C288" s="21"/>
      <c r="D288" s="21"/>
      <c r="E288" s="21"/>
      <c r="F288" s="21" t="s">
        <v>146</v>
      </c>
      <c r="G288" s="22"/>
      <c r="H288" s="2"/>
      <c r="I288" s="2"/>
      <c r="J288" s="2"/>
      <c r="K288" s="1"/>
      <c r="L288" s="1"/>
      <c r="M288" s="1"/>
      <c r="N288" s="1"/>
      <c r="Q288" s="1"/>
      <c r="R288" s="1"/>
      <c r="S288" s="1"/>
    </row>
    <row r="289" spans="1:19" x14ac:dyDescent="0.25">
      <c r="A289" s="20" t="s">
        <v>39</v>
      </c>
      <c r="B289" s="20"/>
      <c r="C289" s="22"/>
      <c r="D289" s="22"/>
      <c r="E289" s="22"/>
      <c r="F289" s="21" t="s">
        <v>144</v>
      </c>
      <c r="G289" s="22"/>
      <c r="H289" s="2"/>
      <c r="I289" s="2"/>
      <c r="J289" s="2"/>
      <c r="K289" s="1"/>
      <c r="L289" s="1"/>
      <c r="M289" s="1"/>
      <c r="N289" s="1"/>
      <c r="Q289" s="1"/>
      <c r="R289" s="1"/>
      <c r="S289" s="1"/>
    </row>
    <row r="290" spans="1:19" x14ac:dyDescent="0.25">
      <c r="A290" s="20" t="s">
        <v>117</v>
      </c>
      <c r="B290" s="20"/>
      <c r="C290" s="22"/>
      <c r="D290" s="22"/>
      <c r="E290" s="22"/>
      <c r="F290" s="21" t="s">
        <v>139</v>
      </c>
      <c r="G290" s="22"/>
      <c r="H290" s="2"/>
      <c r="I290" s="2"/>
      <c r="J290" s="2"/>
      <c r="K290" s="1"/>
      <c r="L290" s="1"/>
      <c r="M290" s="1"/>
      <c r="N290" s="1"/>
      <c r="Q290" s="1"/>
      <c r="R290" s="1"/>
      <c r="S290" s="1"/>
    </row>
    <row r="291" spans="1:19" x14ac:dyDescent="0.25">
      <c r="A291" s="20" t="s">
        <v>53</v>
      </c>
      <c r="B291" s="20"/>
      <c r="C291" s="22"/>
      <c r="D291" s="22"/>
      <c r="E291" s="22"/>
      <c r="F291" s="21" t="s">
        <v>142</v>
      </c>
      <c r="G291" s="22"/>
      <c r="H291" s="2"/>
      <c r="I291" s="2"/>
      <c r="J291" s="2"/>
      <c r="K291" s="1"/>
      <c r="L291" s="1"/>
      <c r="M291" s="1"/>
      <c r="N291" s="1"/>
      <c r="Q291" s="1"/>
      <c r="R291" s="1"/>
      <c r="S291" s="1"/>
    </row>
    <row r="292" spans="1:19" x14ac:dyDescent="0.25">
      <c r="A292" s="20" t="s">
        <v>25</v>
      </c>
      <c r="B292" s="20"/>
      <c r="C292" s="21"/>
      <c r="D292" s="21"/>
      <c r="E292" s="21"/>
      <c r="F292" s="21" t="s">
        <v>158</v>
      </c>
      <c r="G292" s="22"/>
      <c r="H292" s="2"/>
      <c r="I292" s="2"/>
      <c r="J292" s="2"/>
      <c r="K292" s="1"/>
      <c r="L292" s="1"/>
      <c r="M292" s="1"/>
      <c r="N292" s="1"/>
      <c r="Q292" s="1"/>
      <c r="R292" s="1"/>
      <c r="S292" s="1"/>
    </row>
    <row r="293" spans="1:19" x14ac:dyDescent="0.25">
      <c r="A293" s="20" t="s">
        <v>26</v>
      </c>
      <c r="B293" s="20"/>
      <c r="C293" s="21"/>
      <c r="D293" s="21"/>
      <c r="E293" s="21"/>
      <c r="F293" s="21" t="s">
        <v>150</v>
      </c>
      <c r="G293" s="22"/>
      <c r="H293" s="2"/>
      <c r="I293" s="2"/>
      <c r="J293" s="2"/>
      <c r="K293" s="1"/>
      <c r="L293" s="1"/>
      <c r="M293" s="1"/>
      <c r="N293" s="1"/>
      <c r="Q293" s="1"/>
      <c r="R293" s="1"/>
      <c r="S293" s="1"/>
    </row>
    <row r="294" spans="1:19" x14ac:dyDescent="0.25">
      <c r="A294" s="20" t="s">
        <v>52</v>
      </c>
      <c r="B294" s="20"/>
      <c r="C294" s="21"/>
      <c r="D294" s="21"/>
      <c r="E294" s="21"/>
      <c r="F294" s="21" t="s">
        <v>149</v>
      </c>
      <c r="G294" s="22"/>
      <c r="H294" s="2"/>
      <c r="I294" s="2"/>
      <c r="J294" s="2"/>
      <c r="K294" s="1"/>
      <c r="L294" s="1"/>
      <c r="M294" s="1"/>
      <c r="N294" s="1"/>
      <c r="Q294" s="1"/>
      <c r="R294" s="1"/>
      <c r="S294" s="1"/>
    </row>
    <row r="295" spans="1:19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"/>
      <c r="L295" s="1"/>
      <c r="M295" s="1"/>
      <c r="N295" s="1"/>
      <c r="Q295" s="1"/>
      <c r="R295" s="1"/>
      <c r="S295" s="1"/>
    </row>
    <row r="296" spans="1:19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"/>
      <c r="L296" s="1"/>
      <c r="M296" s="1"/>
      <c r="N296" s="1"/>
      <c r="Q296" s="1"/>
      <c r="R296" s="1"/>
      <c r="S296" s="1"/>
    </row>
    <row r="297" spans="1:19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"/>
      <c r="L297" s="1"/>
      <c r="M297" s="1"/>
      <c r="N297" s="1"/>
      <c r="Q297" s="1"/>
      <c r="R297" s="1"/>
      <c r="S297" s="1"/>
    </row>
    <row r="298" spans="1:19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"/>
      <c r="L298" s="1"/>
      <c r="M298" s="1"/>
      <c r="N298" s="1"/>
      <c r="Q298" s="1"/>
      <c r="R298" s="1"/>
      <c r="S298" s="1"/>
    </row>
    <row r="299" spans="1:19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"/>
      <c r="L299" s="1"/>
      <c r="M299" s="1"/>
      <c r="N299" s="1"/>
      <c r="Q299" s="1"/>
      <c r="R299" s="1"/>
      <c r="S299" s="1"/>
    </row>
    <row r="300" spans="1:19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"/>
      <c r="L300" s="1"/>
      <c r="M300" s="1"/>
      <c r="N300" s="1"/>
      <c r="Q300" s="1"/>
      <c r="R300" s="1"/>
      <c r="S300" s="1"/>
    </row>
    <row r="301" spans="1:19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"/>
      <c r="L301" s="1"/>
      <c r="M301" s="1"/>
      <c r="N301" s="1"/>
      <c r="Q301" s="1"/>
      <c r="R301" s="1"/>
      <c r="S301" s="1"/>
    </row>
    <row r="302" spans="1:19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"/>
      <c r="L302" s="1"/>
      <c r="M302" s="1"/>
      <c r="N302" s="1"/>
      <c r="Q302" s="1"/>
      <c r="R302" s="1"/>
      <c r="S302" s="1"/>
    </row>
    <row r="303" spans="1:19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"/>
      <c r="L303" s="1"/>
      <c r="M303" s="1"/>
      <c r="N303" s="1"/>
      <c r="Q303" s="1"/>
      <c r="R303" s="1"/>
      <c r="S303" s="1"/>
    </row>
    <row r="304" spans="1:19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"/>
      <c r="L304" s="1"/>
      <c r="M304" s="1"/>
      <c r="N304" s="1"/>
      <c r="Q304" s="1"/>
      <c r="R304" s="1"/>
      <c r="S304" s="1"/>
    </row>
    <row r="305" spans="1:19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"/>
      <c r="L305" s="1"/>
      <c r="M305" s="1"/>
      <c r="N305" s="1"/>
      <c r="Q305" s="1"/>
      <c r="R305" s="1"/>
      <c r="S305" s="1"/>
    </row>
    <row r="306" spans="1:19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"/>
      <c r="L306" s="1"/>
      <c r="M306" s="1"/>
      <c r="N306" s="1"/>
      <c r="Q306" s="1"/>
      <c r="R306" s="1"/>
      <c r="S306" s="1"/>
    </row>
    <row r="307" spans="1:19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"/>
      <c r="L307" s="1"/>
      <c r="M307" s="1"/>
      <c r="N307" s="1"/>
      <c r="Q307" s="1"/>
      <c r="R307" s="1"/>
      <c r="S307" s="1"/>
    </row>
    <row r="308" spans="1:19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"/>
      <c r="L308" s="1"/>
      <c r="M308" s="1"/>
      <c r="N308" s="1"/>
      <c r="Q308" s="1"/>
      <c r="R308" s="1"/>
      <c r="S308" s="1"/>
    </row>
    <row r="309" spans="1:19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>
        <v>7</v>
      </c>
      <c r="K309" s="1"/>
      <c r="L309" s="1"/>
      <c r="M309" s="1"/>
      <c r="N309" s="1"/>
      <c r="Q309" s="1"/>
      <c r="R309" s="1"/>
      <c r="S309" s="1"/>
    </row>
    <row r="310" spans="1:19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"/>
      <c r="L310" s="1"/>
      <c r="M310" s="1"/>
      <c r="N310" s="1"/>
      <c r="Q310" s="1"/>
      <c r="R310" s="1"/>
      <c r="S310" s="1"/>
    </row>
    <row r="311" spans="1:19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"/>
      <c r="L311" s="1"/>
      <c r="M311" s="1"/>
      <c r="N311" s="1"/>
      <c r="Q311" s="1"/>
      <c r="R311" s="1"/>
      <c r="S311" s="1"/>
    </row>
    <row r="312" spans="1:19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"/>
      <c r="L312" s="1"/>
      <c r="M312" s="1"/>
      <c r="N312" s="1"/>
      <c r="Q312" s="1"/>
      <c r="R312" s="1"/>
      <c r="S312" s="1"/>
    </row>
    <row r="313" spans="1:19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"/>
      <c r="L313" s="1"/>
      <c r="M313" s="1"/>
      <c r="N313" s="1"/>
      <c r="Q313" s="1"/>
      <c r="R313" s="1"/>
      <c r="S313" s="1"/>
    </row>
    <row r="314" spans="1:19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"/>
      <c r="L314" s="1"/>
      <c r="M314" s="1"/>
      <c r="N314" s="1"/>
      <c r="Q314" s="1"/>
      <c r="R314" s="1"/>
      <c r="S314" s="1"/>
    </row>
    <row r="315" spans="1:19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"/>
      <c r="L315" s="1"/>
      <c r="M315" s="1"/>
      <c r="N315" s="1"/>
      <c r="Q315" s="1"/>
      <c r="R315" s="1"/>
      <c r="S315" s="1"/>
    </row>
    <row r="316" spans="1:19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"/>
      <c r="L316" s="1"/>
      <c r="M316" s="1"/>
      <c r="N316" s="1"/>
      <c r="Q316" s="1"/>
      <c r="R316" s="1"/>
      <c r="S316" s="1"/>
    </row>
    <row r="317" spans="1:19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"/>
      <c r="L317" s="1"/>
      <c r="M317" s="1"/>
      <c r="N317" s="1"/>
      <c r="Q317" s="1"/>
      <c r="R317" s="1"/>
      <c r="S317" s="1"/>
    </row>
    <row r="318" spans="1:19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"/>
      <c r="L318" s="1"/>
      <c r="M318" s="1"/>
      <c r="N318" s="1"/>
      <c r="Q318" s="1"/>
      <c r="R318" s="1"/>
      <c r="S318" s="1"/>
    </row>
    <row r="319" spans="1:19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"/>
      <c r="L319" s="1"/>
      <c r="M319" s="1"/>
      <c r="N319" s="1"/>
      <c r="Q319" s="1"/>
      <c r="R319" s="1"/>
      <c r="S319" s="1"/>
    </row>
    <row r="320" spans="1:19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"/>
      <c r="L320" s="1"/>
      <c r="M320" s="1"/>
      <c r="N320" s="1"/>
      <c r="Q320" s="1"/>
      <c r="R320" s="1"/>
      <c r="S320" s="1"/>
    </row>
    <row r="321" spans="1:19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"/>
      <c r="L321" s="1"/>
      <c r="M321" s="1"/>
      <c r="N321" s="1"/>
      <c r="Q321" s="1"/>
      <c r="R321" s="1"/>
      <c r="S321" s="1"/>
    </row>
    <row r="322" spans="1:19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"/>
      <c r="L322" s="1"/>
      <c r="M322" s="1"/>
      <c r="N322" s="1"/>
      <c r="Q322" s="1"/>
      <c r="R322" s="1"/>
      <c r="S322" s="1"/>
    </row>
    <row r="323" spans="1:19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"/>
      <c r="L323" s="1"/>
      <c r="M323" s="1"/>
      <c r="N323" s="1"/>
      <c r="Q323" s="1"/>
      <c r="R323" s="1"/>
      <c r="S323" s="1"/>
    </row>
    <row r="324" spans="1:19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"/>
      <c r="L324" s="1"/>
      <c r="M324" s="1"/>
      <c r="N324" s="1"/>
      <c r="Q324" s="1"/>
      <c r="R324" s="1"/>
      <c r="S324" s="1"/>
    </row>
    <row r="325" spans="1:19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"/>
      <c r="L325" s="1"/>
      <c r="M325" s="1"/>
      <c r="N325" s="1"/>
      <c r="Q325" s="1"/>
      <c r="R325" s="1"/>
      <c r="S325" s="1"/>
    </row>
    <row r="326" spans="1:19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"/>
      <c r="L326" s="1"/>
      <c r="M326" s="1"/>
      <c r="N326" s="1"/>
      <c r="Q326" s="1"/>
      <c r="R326" s="1"/>
      <c r="S326" s="1"/>
    </row>
    <row r="327" spans="1:19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"/>
      <c r="L327" s="1"/>
      <c r="M327" s="1"/>
      <c r="N327" s="1"/>
      <c r="Q327" s="1"/>
      <c r="R327" s="1"/>
      <c r="S327" s="1"/>
    </row>
    <row r="328" spans="1:19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"/>
      <c r="L328" s="1"/>
      <c r="M328" s="1"/>
      <c r="N328" s="1"/>
      <c r="Q328" s="1"/>
      <c r="R328" s="1"/>
      <c r="S328" s="1"/>
    </row>
    <row r="329" spans="1:19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"/>
      <c r="L329" s="1"/>
      <c r="M329" s="1"/>
      <c r="N329" s="1"/>
      <c r="Q329" s="1"/>
      <c r="R329" s="1"/>
      <c r="S329" s="1"/>
    </row>
    <row r="330" spans="1:19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"/>
      <c r="L330" s="1"/>
      <c r="M330" s="1"/>
      <c r="N330" s="1"/>
      <c r="Q330" s="1"/>
      <c r="R330" s="1"/>
      <c r="S330" s="1"/>
    </row>
    <row r="331" spans="1:19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"/>
      <c r="L331" s="1"/>
      <c r="M331" s="1"/>
      <c r="N331" s="1"/>
      <c r="Q331" s="1"/>
      <c r="R331" s="1"/>
      <c r="S331" s="1"/>
    </row>
    <row r="332" spans="1:19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"/>
      <c r="L332" s="1"/>
      <c r="M332" s="1"/>
      <c r="N332" s="1"/>
      <c r="Q332" s="1"/>
      <c r="R332" s="1"/>
      <c r="S332" s="1"/>
    </row>
    <row r="333" spans="1:19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"/>
      <c r="L333" s="1"/>
      <c r="M333" s="1"/>
      <c r="N333" s="1"/>
      <c r="Q333" s="1"/>
      <c r="R333" s="1"/>
      <c r="S333" s="1"/>
    </row>
    <row r="334" spans="1:19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"/>
      <c r="L334" s="1"/>
      <c r="M334" s="1"/>
      <c r="N334" s="1"/>
      <c r="Q334" s="1"/>
      <c r="R334" s="1"/>
      <c r="S334" s="1"/>
    </row>
    <row r="335" spans="1:19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"/>
      <c r="L335" s="1"/>
      <c r="M335" s="1"/>
      <c r="N335" s="1"/>
      <c r="Q335" s="1"/>
      <c r="R335" s="1"/>
      <c r="S335" s="1"/>
    </row>
    <row r="336" spans="1:19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"/>
      <c r="L336" s="1"/>
      <c r="M336" s="1"/>
      <c r="N336" s="1"/>
      <c r="Q336" s="1"/>
      <c r="R336" s="1"/>
      <c r="S336" s="1"/>
    </row>
    <row r="337" spans="1:19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"/>
      <c r="L337" s="1"/>
      <c r="M337" s="1"/>
      <c r="N337" s="1"/>
      <c r="Q337" s="1"/>
      <c r="R337" s="1"/>
      <c r="S337" s="1"/>
    </row>
    <row r="338" spans="1:19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"/>
      <c r="L338" s="1"/>
      <c r="M338" s="1"/>
      <c r="N338" s="1"/>
      <c r="Q338" s="1"/>
      <c r="R338" s="1"/>
      <c r="S338" s="1"/>
    </row>
    <row r="339" spans="1:19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"/>
      <c r="L339" s="1"/>
      <c r="M339" s="1"/>
      <c r="N339" s="1"/>
      <c r="Q339" s="1"/>
      <c r="R339" s="1"/>
      <c r="S339" s="1"/>
    </row>
    <row r="340" spans="1:19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"/>
      <c r="L340" s="1"/>
      <c r="M340" s="1"/>
      <c r="N340" s="1"/>
      <c r="Q340" s="1"/>
      <c r="R340" s="1"/>
      <c r="S340" s="1"/>
    </row>
    <row r="341" spans="1:19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"/>
      <c r="L341" s="1"/>
      <c r="M341" s="1"/>
      <c r="N341" s="1"/>
      <c r="Q341" s="1"/>
      <c r="R341" s="1"/>
      <c r="S341" s="1"/>
    </row>
    <row r="342" spans="1:19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"/>
      <c r="L342" s="1"/>
      <c r="M342" s="1"/>
      <c r="N342" s="1"/>
      <c r="Q342" s="1"/>
      <c r="R342" s="1"/>
      <c r="S342" s="1"/>
    </row>
    <row r="343" spans="1:19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"/>
      <c r="L343" s="1"/>
      <c r="M343" s="1"/>
      <c r="N343" s="1"/>
      <c r="Q343" s="1"/>
      <c r="R343" s="1"/>
      <c r="S343" s="1"/>
    </row>
    <row r="344" spans="1:19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"/>
      <c r="L344" s="1"/>
      <c r="M344" s="1"/>
      <c r="N344" s="1"/>
      <c r="Q344" s="1"/>
      <c r="R344" s="1"/>
      <c r="S344" s="1"/>
    </row>
    <row r="345" spans="1:19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"/>
      <c r="L345" s="1"/>
      <c r="M345" s="1"/>
      <c r="N345" s="1"/>
      <c r="Q345" s="1"/>
      <c r="R345" s="1"/>
      <c r="S345" s="1"/>
    </row>
    <row r="346" spans="1:19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"/>
      <c r="L346" s="1"/>
      <c r="M346" s="1"/>
      <c r="N346" s="1"/>
      <c r="Q346" s="1"/>
      <c r="R346" s="1"/>
      <c r="S346" s="1"/>
    </row>
    <row r="347" spans="1:19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"/>
      <c r="L347" s="1"/>
      <c r="M347" s="1"/>
      <c r="N347" s="1"/>
      <c r="Q347" s="1"/>
      <c r="R347" s="1"/>
      <c r="S347" s="1"/>
    </row>
    <row r="348" spans="1:19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"/>
      <c r="L348" s="1"/>
      <c r="M348" s="1"/>
      <c r="N348" s="1"/>
      <c r="Q348" s="1"/>
      <c r="R348" s="1"/>
      <c r="S348" s="1"/>
    </row>
    <row r="349" spans="1:19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"/>
      <c r="L349" s="1"/>
      <c r="M349" s="1"/>
      <c r="N349" s="1"/>
      <c r="Q349" s="1"/>
      <c r="R349" s="1"/>
      <c r="S349" s="1"/>
    </row>
    <row r="350" spans="1:19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"/>
      <c r="L350" s="1"/>
      <c r="M350" s="1"/>
      <c r="N350" s="1"/>
      <c r="Q350" s="1"/>
      <c r="R350" s="1"/>
      <c r="S350" s="1"/>
    </row>
    <row r="351" spans="1:19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"/>
      <c r="L351" s="1"/>
      <c r="M351" s="1"/>
      <c r="N351" s="1"/>
      <c r="Q351" s="1"/>
      <c r="R351" s="1"/>
      <c r="S351" s="1"/>
    </row>
    <row r="352" spans="1:19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"/>
      <c r="L352" s="1"/>
      <c r="M352" s="1"/>
      <c r="N352" s="1"/>
      <c r="Q352" s="1"/>
      <c r="R352" s="1"/>
      <c r="S352" s="1"/>
    </row>
    <row r="353" spans="1:19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"/>
      <c r="L353" s="1"/>
      <c r="M353" s="1"/>
      <c r="N353" s="1"/>
      <c r="Q353" s="1"/>
      <c r="R353" s="1"/>
      <c r="S353" s="1"/>
    </row>
    <row r="354" spans="1:19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"/>
      <c r="L354" s="1"/>
      <c r="M354" s="1"/>
      <c r="N354" s="1"/>
      <c r="Q354" s="1"/>
      <c r="R354" s="1"/>
      <c r="S354" s="1"/>
    </row>
    <row r="355" spans="1:19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"/>
      <c r="L355" s="1"/>
      <c r="M355" s="1"/>
      <c r="N355" s="1"/>
      <c r="Q355" s="1"/>
      <c r="R355" s="1"/>
      <c r="S355" s="1"/>
    </row>
    <row r="356" spans="1:19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"/>
      <c r="L356" s="1"/>
      <c r="M356" s="1"/>
      <c r="N356" s="1"/>
      <c r="Q356" s="1"/>
      <c r="R356" s="1"/>
      <c r="S356" s="1"/>
    </row>
    <row r="357" spans="1:19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"/>
      <c r="L357" s="1"/>
      <c r="M357" s="1"/>
      <c r="N357" s="1"/>
      <c r="Q357" s="1"/>
      <c r="R357" s="1"/>
      <c r="S357" s="1"/>
    </row>
    <row r="358" spans="1:19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"/>
      <c r="L358" s="1"/>
      <c r="M358" s="1"/>
      <c r="N358" s="1"/>
      <c r="Q358" s="1"/>
      <c r="R358" s="1"/>
      <c r="S358" s="1"/>
    </row>
    <row r="359" spans="1:19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"/>
      <c r="L359" s="1"/>
      <c r="M359" s="1"/>
      <c r="N359" s="1"/>
      <c r="Q359" s="1"/>
      <c r="R359" s="1"/>
      <c r="S359" s="1"/>
    </row>
    <row r="360" spans="1:19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"/>
      <c r="L360" s="1"/>
      <c r="M360" s="1"/>
      <c r="N360" s="1"/>
      <c r="Q360" s="1"/>
      <c r="R360" s="1"/>
      <c r="S360" s="1"/>
    </row>
    <row r="361" spans="1:19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"/>
      <c r="L361" s="1"/>
      <c r="M361" s="1"/>
      <c r="N361" s="1"/>
      <c r="Q361" s="1"/>
      <c r="R361" s="1"/>
      <c r="S361" s="1"/>
    </row>
    <row r="362" spans="1:19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"/>
      <c r="L362" s="1"/>
      <c r="M362" s="1"/>
      <c r="N362" s="1"/>
      <c r="O362" s="1"/>
      <c r="P362" s="1"/>
      <c r="Q362" s="1"/>
    </row>
    <row r="363" spans="1:19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"/>
      <c r="L363" s="1"/>
      <c r="M363" s="1"/>
      <c r="N363" s="1"/>
      <c r="O363" s="1"/>
      <c r="P363" s="1"/>
      <c r="Q363" s="1"/>
    </row>
    <row r="364" spans="1:19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"/>
      <c r="L364" s="1"/>
      <c r="M364" s="1"/>
      <c r="N364" s="1"/>
      <c r="O364" s="1"/>
      <c r="P364" s="1"/>
      <c r="Q364" s="1"/>
    </row>
    <row r="365" spans="1:19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"/>
      <c r="L365" s="1"/>
      <c r="M365" s="1"/>
      <c r="N365" s="1"/>
      <c r="O365" s="1"/>
      <c r="P365" s="1"/>
      <c r="Q365" s="1"/>
    </row>
    <row r="366" spans="1:19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"/>
      <c r="L366" s="1"/>
      <c r="M366" s="1"/>
      <c r="N366" s="1"/>
      <c r="O366" s="1"/>
      <c r="P366" s="1"/>
      <c r="Q366" s="1"/>
    </row>
    <row r="367" spans="1:19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"/>
      <c r="L367" s="1"/>
      <c r="M367" s="1"/>
      <c r="N367" s="1"/>
      <c r="O367" s="1"/>
      <c r="P367" s="1"/>
      <c r="Q367" s="1"/>
    </row>
    <row r="368" spans="1:19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"/>
      <c r="L368" s="1"/>
      <c r="M368" s="1"/>
      <c r="N368" s="1"/>
      <c r="O368" s="1"/>
      <c r="P368" s="1"/>
      <c r="Q368" s="1"/>
    </row>
    <row r="369" spans="1:17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"/>
      <c r="L369" s="1"/>
      <c r="M369" s="1"/>
      <c r="N369" s="1"/>
      <c r="O369" s="1"/>
      <c r="P369" s="1"/>
      <c r="Q369" s="1"/>
    </row>
    <row r="370" spans="1:17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"/>
      <c r="L370" s="1"/>
      <c r="M370" s="1"/>
      <c r="N370" s="1"/>
      <c r="O370" s="1"/>
      <c r="P370" s="1"/>
      <c r="Q370" s="1"/>
    </row>
    <row r="371" spans="1:17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"/>
      <c r="L371" s="1"/>
      <c r="M371" s="1"/>
      <c r="N371" s="1"/>
      <c r="O371" s="1"/>
      <c r="P371" s="1"/>
      <c r="Q371" s="1"/>
    </row>
    <row r="372" spans="1:17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"/>
      <c r="L372" s="1"/>
      <c r="M372" s="1"/>
      <c r="N372" s="1"/>
      <c r="O372" s="1"/>
      <c r="P372" s="1"/>
      <c r="Q372" s="1"/>
    </row>
    <row r="373" spans="1:17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"/>
      <c r="L373" s="1"/>
      <c r="M373" s="1"/>
      <c r="N373" s="1"/>
      <c r="O373" s="1"/>
      <c r="P373" s="1"/>
      <c r="Q373" s="1"/>
    </row>
    <row r="374" spans="1:17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"/>
      <c r="L374" s="1"/>
      <c r="M374" s="1"/>
      <c r="N374" s="1"/>
      <c r="O374" s="1"/>
      <c r="P374" s="1"/>
      <c r="Q374" s="1"/>
    </row>
    <row r="375" spans="1:17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"/>
      <c r="L375" s="1"/>
      <c r="M375" s="1"/>
      <c r="N375" s="1"/>
      <c r="O375" s="1"/>
      <c r="P375" s="1"/>
      <c r="Q375" s="1"/>
    </row>
    <row r="376" spans="1:17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"/>
      <c r="L376" s="1"/>
      <c r="M376" s="1"/>
      <c r="N376" s="1"/>
      <c r="O376" s="1"/>
      <c r="P376" s="1"/>
      <c r="Q376" s="1"/>
    </row>
    <row r="377" spans="1:17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"/>
      <c r="L377" s="1"/>
      <c r="M377" s="1"/>
      <c r="N377" s="1"/>
      <c r="O377" s="1"/>
      <c r="P377" s="1"/>
      <c r="Q377" s="1"/>
    </row>
    <row r="378" spans="1:17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"/>
      <c r="L378" s="1"/>
      <c r="M378" s="1"/>
      <c r="N378" s="1"/>
      <c r="O378" s="1"/>
      <c r="P378" s="1"/>
      <c r="Q378" s="1"/>
    </row>
    <row r="379" spans="1:17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"/>
      <c r="L379" s="1"/>
      <c r="M379" s="1"/>
      <c r="N379" s="1"/>
      <c r="O379" s="1"/>
      <c r="P379" s="1"/>
      <c r="Q379" s="1"/>
    </row>
    <row r="380" spans="1:17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"/>
      <c r="L380" s="1"/>
      <c r="M380" s="1"/>
      <c r="N380" s="1"/>
      <c r="O380" s="1"/>
      <c r="P380" s="1"/>
      <c r="Q380" s="1"/>
    </row>
    <row r="381" spans="1:17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"/>
      <c r="L381" s="1"/>
      <c r="M381" s="1"/>
      <c r="N381" s="1"/>
      <c r="O381" s="1"/>
      <c r="P381" s="1"/>
      <c r="Q381" s="1"/>
    </row>
    <row r="382" spans="1:17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"/>
      <c r="L382" s="1"/>
      <c r="M382" s="1"/>
      <c r="N382" s="1"/>
      <c r="O382" s="1"/>
      <c r="P382" s="1"/>
      <c r="Q382" s="1"/>
    </row>
    <row r="383" spans="1:17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"/>
      <c r="L383" s="1"/>
      <c r="M383" s="1"/>
      <c r="N383" s="1"/>
      <c r="O383" s="1"/>
      <c r="P383" s="1"/>
      <c r="Q383" s="1"/>
    </row>
    <row r="384" spans="1:17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"/>
      <c r="L384" s="1"/>
      <c r="M384" s="1"/>
      <c r="N384" s="1"/>
      <c r="O384" s="1"/>
      <c r="P384" s="1"/>
      <c r="Q384" s="1"/>
    </row>
    <row r="385" spans="1:17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"/>
      <c r="L385" s="1"/>
      <c r="M385" s="1"/>
      <c r="N385" s="1"/>
      <c r="O385" s="1"/>
      <c r="P385" s="1"/>
      <c r="Q385" s="1"/>
    </row>
    <row r="386" spans="1:17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"/>
      <c r="L386" s="1"/>
      <c r="M386" s="1"/>
      <c r="N386" s="1"/>
      <c r="O386" s="1"/>
      <c r="P386" s="1"/>
      <c r="Q386" s="1"/>
    </row>
    <row r="387" spans="1:17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"/>
      <c r="L387" s="1"/>
      <c r="M387" s="1"/>
      <c r="N387" s="1"/>
      <c r="O387" s="1"/>
      <c r="P387" s="1"/>
      <c r="Q387" s="1"/>
    </row>
    <row r="388" spans="1:17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"/>
      <c r="L388" s="1"/>
      <c r="M388" s="1"/>
      <c r="N388" s="1"/>
      <c r="O388" s="1"/>
      <c r="P388" s="1"/>
      <c r="Q388" s="1"/>
    </row>
    <row r="389" spans="1:17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"/>
      <c r="L389" s="1"/>
      <c r="M389" s="1"/>
      <c r="N389" s="1"/>
      <c r="O389" s="1"/>
      <c r="P389" s="1"/>
      <c r="Q389" s="1"/>
    </row>
    <row r="390" spans="1:17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"/>
      <c r="L390" s="1"/>
      <c r="M390" s="1"/>
      <c r="N390" s="1"/>
      <c r="O390" s="1"/>
      <c r="P390" s="1"/>
      <c r="Q390" s="1"/>
    </row>
    <row r="391" spans="1:17" x14ac:dyDescent="0.25">
      <c r="A391" s="2" t="s">
        <v>61</v>
      </c>
      <c r="B391" s="2"/>
      <c r="C391" s="2"/>
      <c r="D391" s="2"/>
      <c r="E391" s="2"/>
      <c r="F391" s="2"/>
      <c r="G391" s="2"/>
      <c r="H391" s="2"/>
      <c r="I391" s="2"/>
      <c r="J391" s="2"/>
      <c r="K391" s="1"/>
      <c r="L391" s="1"/>
      <c r="M391" s="1"/>
      <c r="N391" s="1"/>
      <c r="O391" s="1"/>
      <c r="P391" s="1"/>
      <c r="Q391" s="1"/>
    </row>
    <row r="392" spans="1:17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"/>
      <c r="L392" s="1"/>
      <c r="M392" s="1"/>
      <c r="N392" s="1"/>
      <c r="O392" s="1"/>
      <c r="P392" s="1"/>
      <c r="Q392" s="1"/>
    </row>
    <row r="393" spans="1:17" x14ac:dyDescent="0.25">
      <c r="A393" s="2" t="str">
        <f t="shared" ref="A393:A403" si="0">+A124</f>
        <v>Omzet lichtbakken</v>
      </c>
      <c r="B393" s="2"/>
      <c r="C393" s="2"/>
      <c r="D393" s="2"/>
      <c r="E393" s="2">
        <f>+G124</f>
        <v>1300000</v>
      </c>
      <c r="F393" s="2"/>
      <c r="G393" s="2"/>
      <c r="H393" s="2"/>
      <c r="I393" s="2"/>
      <c r="J393" s="2"/>
      <c r="K393" s="1"/>
      <c r="L393" s="1"/>
      <c r="M393" s="1"/>
      <c r="N393" s="1"/>
      <c r="O393" s="1"/>
      <c r="P393" s="1"/>
      <c r="Q393" s="1"/>
    </row>
    <row r="394" spans="1:17" x14ac:dyDescent="0.25">
      <c r="A394" s="2" t="str">
        <f t="shared" si="0"/>
        <v>Omzet advieswerk</v>
      </c>
      <c r="B394" s="2"/>
      <c r="C394" s="2"/>
      <c r="D394" s="2"/>
      <c r="E394" s="2">
        <f>+G125+I209</f>
        <v>1130540</v>
      </c>
      <c r="F394" s="2"/>
      <c r="G394" s="2"/>
      <c r="H394" s="2"/>
      <c r="I394" s="2"/>
      <c r="J394" s="2"/>
      <c r="K394" s="1"/>
      <c r="L394" s="1"/>
      <c r="M394" s="1"/>
      <c r="N394" s="1"/>
      <c r="O394" s="1"/>
      <c r="P394" s="1"/>
      <c r="Q394" s="1"/>
    </row>
    <row r="395" spans="1:17" x14ac:dyDescent="0.25">
      <c r="A395" s="2" t="str">
        <f t="shared" si="0"/>
        <v>Kostprijs van de verkopen lichtbakken</v>
      </c>
      <c r="B395" s="2"/>
      <c r="C395" s="2"/>
      <c r="D395" s="2">
        <f>+F126</f>
        <v>800000</v>
      </c>
      <c r="E395" s="2"/>
      <c r="F395" s="2"/>
      <c r="G395" s="2"/>
      <c r="H395" s="2"/>
      <c r="I395" s="2"/>
      <c r="J395" s="2"/>
      <c r="K395" s="1"/>
      <c r="L395" s="1"/>
      <c r="M395" s="1"/>
      <c r="N395" s="1"/>
      <c r="O395" s="1"/>
      <c r="P395" s="1"/>
      <c r="Q395" s="1"/>
    </row>
    <row r="396" spans="1:17" x14ac:dyDescent="0.25">
      <c r="A396" s="2" t="str">
        <f t="shared" si="0"/>
        <v>Salariskosten</v>
      </c>
      <c r="B396" s="2"/>
      <c r="C396" s="2"/>
      <c r="D396" s="2">
        <f>+F127+H202</f>
        <v>497300</v>
      </c>
      <c r="E396" s="2"/>
      <c r="F396" s="2"/>
      <c r="G396" s="2"/>
      <c r="H396" s="2"/>
      <c r="I396" s="2"/>
      <c r="J396" s="2"/>
      <c r="K396" s="1"/>
      <c r="L396" s="1"/>
      <c r="M396" s="1"/>
      <c r="N396" s="1"/>
      <c r="O396" s="1"/>
      <c r="P396" s="1"/>
      <c r="Q396" s="1"/>
    </row>
    <row r="397" spans="1:17" x14ac:dyDescent="0.25">
      <c r="A397" s="2" t="str">
        <f t="shared" si="0"/>
        <v>Huurkosten</v>
      </c>
      <c r="B397" s="2"/>
      <c r="C397" s="2"/>
      <c r="D397" s="2">
        <f>+F128+H190</f>
        <v>50100</v>
      </c>
      <c r="E397" s="2"/>
      <c r="F397" s="2"/>
      <c r="G397" s="2"/>
      <c r="H397" s="2"/>
      <c r="I397" s="2"/>
      <c r="J397" s="2"/>
      <c r="K397" s="1"/>
      <c r="L397" s="1"/>
      <c r="M397" s="1"/>
      <c r="N397" s="1"/>
      <c r="O397" s="1"/>
      <c r="P397" s="1"/>
      <c r="Q397" s="1"/>
    </row>
    <row r="398" spans="1:17" x14ac:dyDescent="0.25">
      <c r="A398" s="2" t="str">
        <f t="shared" si="0"/>
        <v>Gas water elektra kosten</v>
      </c>
      <c r="B398" s="2"/>
      <c r="C398" s="2"/>
      <c r="D398" s="2">
        <f>+F129</f>
        <v>42800</v>
      </c>
      <c r="E398" s="2"/>
      <c r="F398" s="2"/>
      <c r="G398" s="2"/>
      <c r="H398" s="2"/>
      <c r="I398" s="2"/>
      <c r="J398" s="2"/>
      <c r="K398" s="1"/>
      <c r="L398" s="1"/>
      <c r="M398" s="1"/>
      <c r="N398" s="1"/>
      <c r="O398" s="1"/>
      <c r="P398" s="1"/>
      <c r="Q398" s="1"/>
    </row>
    <row r="399" spans="1:17" x14ac:dyDescent="0.25">
      <c r="A399" s="2" t="str">
        <f t="shared" si="0"/>
        <v>Verbruikskosten kantoorvoorraad</v>
      </c>
      <c r="B399" s="2"/>
      <c r="C399" s="2"/>
      <c r="D399" s="2">
        <f>+F130+H184</f>
        <v>23620</v>
      </c>
      <c r="E399" s="2"/>
      <c r="F399" s="2"/>
      <c r="G399" s="2"/>
      <c r="H399" s="2"/>
      <c r="I399" s="2"/>
      <c r="J399" s="2"/>
      <c r="K399" s="1"/>
      <c r="L399" s="1"/>
      <c r="M399" s="1"/>
      <c r="N399" s="1"/>
      <c r="O399" s="1"/>
      <c r="P399" s="1"/>
      <c r="Q399" s="1"/>
    </row>
    <row r="400" spans="1:17" x14ac:dyDescent="0.25">
      <c r="A400" s="2" t="str">
        <f t="shared" si="0"/>
        <v>Afschrijvingskosten inventaris</v>
      </c>
      <c r="B400" s="2"/>
      <c r="C400" s="2"/>
      <c r="D400" s="2">
        <f>+F131+H196</f>
        <v>5700</v>
      </c>
      <c r="E400" s="2"/>
      <c r="F400" s="2"/>
      <c r="G400" s="2"/>
      <c r="H400" s="2"/>
      <c r="I400" s="2"/>
      <c r="J400" s="2"/>
      <c r="K400" s="1"/>
      <c r="L400" s="1"/>
      <c r="M400" s="1"/>
      <c r="N400" s="1"/>
      <c r="O400" s="1"/>
      <c r="P400" s="1"/>
      <c r="Q400" s="1"/>
    </row>
    <row r="401" spans="1:17" x14ac:dyDescent="0.25">
      <c r="A401" s="2" t="str">
        <f t="shared" si="0"/>
        <v>Interestkosten</v>
      </c>
      <c r="B401" s="2"/>
      <c r="C401" s="2"/>
      <c r="D401" s="2">
        <f>+F132+H220</f>
        <v>2000</v>
      </c>
      <c r="E401" s="2"/>
      <c r="F401" s="2"/>
      <c r="G401" s="2"/>
      <c r="H401" s="2"/>
      <c r="I401" s="2"/>
      <c r="J401" s="2"/>
      <c r="K401" s="1"/>
      <c r="L401" s="1"/>
      <c r="M401" s="1"/>
      <c r="N401" s="1"/>
      <c r="O401" s="1"/>
      <c r="P401" s="1"/>
      <c r="Q401" s="1"/>
    </row>
    <row r="402" spans="1:17" x14ac:dyDescent="0.25">
      <c r="A402" s="2" t="str">
        <f t="shared" si="0"/>
        <v>Belastinglast</v>
      </c>
      <c r="B402" s="2"/>
      <c r="C402" s="2"/>
      <c r="D402" s="2">
        <v>250000</v>
      </c>
      <c r="E402" s="2"/>
      <c r="F402" s="2"/>
      <c r="G402" s="2"/>
      <c r="H402" s="2"/>
      <c r="I402" s="2"/>
      <c r="J402" s="2"/>
      <c r="K402" s="1"/>
      <c r="L402" s="1"/>
      <c r="M402" s="1"/>
      <c r="N402" s="1"/>
      <c r="O402" s="1"/>
      <c r="P402" s="1"/>
      <c r="Q402" s="1"/>
    </row>
    <row r="403" spans="1:17" x14ac:dyDescent="0.25">
      <c r="A403" s="2" t="str">
        <f t="shared" si="0"/>
        <v>Verzekeringskosten</v>
      </c>
      <c r="B403" s="2"/>
      <c r="C403" s="2"/>
      <c r="D403" s="2">
        <f>+F134+H214</f>
        <v>5950</v>
      </c>
      <c r="E403" s="2"/>
      <c r="F403" s="2"/>
      <c r="G403" s="2"/>
      <c r="H403" s="2"/>
      <c r="I403" s="2"/>
      <c r="J403" s="2"/>
      <c r="K403" s="1"/>
      <c r="L403" s="1"/>
      <c r="M403" s="1"/>
      <c r="N403" s="1"/>
      <c r="O403" s="1"/>
      <c r="P403" s="1"/>
      <c r="Q403" s="1"/>
    </row>
    <row r="404" spans="1:17" x14ac:dyDescent="0.25">
      <c r="A404" s="2" t="str">
        <f>+A136</f>
        <v>Ingaande vrachtkosten</v>
      </c>
      <c r="B404" s="2"/>
      <c r="C404" s="2"/>
      <c r="D404" s="2">
        <f>+F136</f>
        <v>6000</v>
      </c>
      <c r="E404" s="2"/>
      <c r="F404" s="2"/>
      <c r="G404" s="2"/>
      <c r="H404" s="2"/>
      <c r="I404" s="2"/>
      <c r="J404" s="2"/>
      <c r="K404" s="1"/>
      <c r="L404" s="1"/>
      <c r="M404" s="1"/>
      <c r="N404" s="1"/>
      <c r="O404" s="1"/>
      <c r="P404" s="1"/>
      <c r="Q404" s="1"/>
    </row>
    <row r="405" spans="1:17" x14ac:dyDescent="0.25">
      <c r="A405" s="2" t="str">
        <f>+A137</f>
        <v>Uitgaande vrachtkosten</v>
      </c>
      <c r="B405" s="2"/>
      <c r="C405" s="2"/>
      <c r="D405" s="2">
        <f>+F137</f>
        <v>0</v>
      </c>
      <c r="E405" s="2"/>
      <c r="F405" s="2"/>
      <c r="G405" s="2"/>
      <c r="H405" s="2"/>
      <c r="I405" s="2"/>
      <c r="J405" s="2"/>
      <c r="K405" s="1"/>
      <c r="L405" s="1"/>
      <c r="M405" s="1"/>
      <c r="N405" s="1"/>
      <c r="O405" s="1"/>
      <c r="P405" s="1"/>
      <c r="Q405" s="1"/>
    </row>
    <row r="406" spans="1:17" x14ac:dyDescent="0.25">
      <c r="A406" s="2" t="s">
        <v>64</v>
      </c>
      <c r="B406" s="2"/>
      <c r="C406" s="2"/>
      <c r="D406" s="2"/>
      <c r="E406" s="2">
        <f>+G135</f>
        <v>16000</v>
      </c>
      <c r="F406" s="2"/>
      <c r="G406" s="2"/>
      <c r="H406" s="2"/>
      <c r="I406" s="2"/>
      <c r="J406" s="2"/>
      <c r="K406" s="1"/>
      <c r="L406" s="1"/>
      <c r="M406" s="1"/>
      <c r="N406" s="1"/>
      <c r="O406" s="1"/>
      <c r="P406" s="1"/>
      <c r="Q406" s="1"/>
    </row>
    <row r="407" spans="1:17" x14ac:dyDescent="0.25">
      <c r="A407" s="2"/>
      <c r="B407" s="2"/>
      <c r="C407" s="2"/>
      <c r="D407" s="2">
        <f>+E393+E394-SUM(D395:D405)+E406</f>
        <v>763070</v>
      </c>
      <c r="E407" s="2"/>
      <c r="F407" s="2"/>
      <c r="G407" s="2"/>
      <c r="H407" s="2"/>
      <c r="I407" s="2"/>
      <c r="J407" s="2"/>
      <c r="K407" s="1"/>
      <c r="L407" s="1"/>
      <c r="M407" s="1"/>
      <c r="N407" s="1"/>
      <c r="O407" s="1"/>
      <c r="P407" s="1"/>
      <c r="Q407" s="1"/>
    </row>
    <row r="408" spans="1:17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"/>
      <c r="L408" s="1"/>
      <c r="M408" s="1"/>
      <c r="N408" s="1"/>
      <c r="O408" s="1"/>
      <c r="P408" s="1"/>
      <c r="Q408" s="1"/>
    </row>
    <row r="409" spans="1:17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"/>
      <c r="L409" s="1"/>
      <c r="M409" s="1"/>
      <c r="N409" s="1"/>
      <c r="O409" s="1"/>
      <c r="P409" s="1"/>
      <c r="Q409" s="1"/>
    </row>
    <row r="410" spans="1:17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"/>
      <c r="L410" s="1"/>
      <c r="M410" s="1"/>
      <c r="N410" s="1"/>
      <c r="O410" s="1"/>
      <c r="P410" s="1"/>
      <c r="Q410" s="1"/>
    </row>
    <row r="411" spans="1:17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"/>
      <c r="L411" s="1"/>
      <c r="M411" s="1"/>
      <c r="N411" s="1"/>
      <c r="O411" s="1"/>
      <c r="P411" s="1"/>
      <c r="Q411" s="1"/>
    </row>
    <row r="412" spans="1:17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"/>
      <c r="L412" s="1"/>
      <c r="M412" s="1"/>
      <c r="N412" s="1"/>
      <c r="O412" s="1"/>
      <c r="P412" s="1"/>
      <c r="Q412" s="1"/>
    </row>
    <row r="413" spans="1:17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"/>
      <c r="L413" s="1"/>
      <c r="M413" s="1"/>
      <c r="N413" s="1"/>
      <c r="O413" s="1"/>
      <c r="P413" s="1"/>
      <c r="Q413" s="1"/>
    </row>
    <row r="414" spans="1:17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1"/>
      <c r="L414" s="1"/>
      <c r="M414" s="1"/>
      <c r="N414" s="1"/>
      <c r="O414" s="1"/>
      <c r="P414" s="1"/>
      <c r="Q414" s="1"/>
    </row>
    <row r="415" spans="1:17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1"/>
      <c r="L415" s="1"/>
      <c r="M415" s="1"/>
      <c r="N415" s="1"/>
      <c r="O415" s="1"/>
      <c r="P415" s="1"/>
      <c r="Q415" s="1"/>
    </row>
    <row r="416" spans="1:17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1"/>
      <c r="L416" s="1"/>
      <c r="M416" s="1"/>
      <c r="N416" s="1"/>
      <c r="O416" s="1"/>
      <c r="P416" s="1"/>
      <c r="Q416" s="1"/>
    </row>
    <row r="417" spans="1:17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1"/>
      <c r="L417" s="1"/>
      <c r="M417" s="1"/>
      <c r="N417" s="1"/>
      <c r="O417" s="1"/>
      <c r="P417" s="1"/>
      <c r="Q417" s="1"/>
    </row>
    <row r="418" spans="1:17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1"/>
      <c r="L418" s="1"/>
      <c r="M418" s="1"/>
      <c r="N418" s="1"/>
      <c r="O418" s="1"/>
      <c r="P418" s="1"/>
      <c r="Q418" s="1"/>
    </row>
    <row r="419" spans="1:17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1"/>
      <c r="L419" s="1"/>
      <c r="M419" s="1"/>
      <c r="N419" s="1"/>
      <c r="O419" s="1"/>
      <c r="P419" s="1"/>
      <c r="Q419" s="1"/>
    </row>
    <row r="420" spans="1:17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1"/>
      <c r="L420" s="1"/>
      <c r="M420" s="1"/>
      <c r="N420" s="1"/>
      <c r="O420" s="1"/>
      <c r="P420" s="1"/>
      <c r="Q420" s="1"/>
    </row>
    <row r="421" spans="1:17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1"/>
      <c r="L421" s="1"/>
      <c r="M421" s="1"/>
      <c r="N421" s="1"/>
      <c r="O421" s="1"/>
      <c r="P421" s="1"/>
      <c r="Q421" s="1"/>
    </row>
    <row r="422" spans="1:17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1"/>
      <c r="L422" s="1"/>
      <c r="M422" s="1"/>
      <c r="N422" s="1"/>
      <c r="O422" s="1"/>
      <c r="P422" s="1"/>
      <c r="Q422" s="1"/>
    </row>
    <row r="423" spans="1:17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1"/>
      <c r="L423" s="1"/>
      <c r="M423" s="1"/>
      <c r="N423" s="1"/>
      <c r="O423" s="1"/>
      <c r="P423" s="1"/>
      <c r="Q423" s="1"/>
    </row>
    <row r="424" spans="1:17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1"/>
      <c r="L424" s="1"/>
      <c r="M424" s="1"/>
      <c r="N424" s="1"/>
      <c r="O424" s="1"/>
      <c r="P424" s="1"/>
      <c r="Q424" s="1"/>
    </row>
    <row r="425" spans="1:17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1"/>
      <c r="L425" s="1"/>
      <c r="M425" s="1"/>
      <c r="N425" s="1"/>
      <c r="O425" s="1"/>
      <c r="P425" s="1"/>
      <c r="Q425" s="1"/>
    </row>
    <row r="426" spans="1:17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1"/>
      <c r="L426" s="1"/>
      <c r="M426" s="1"/>
      <c r="N426" s="1"/>
      <c r="O426" s="1"/>
      <c r="P426" s="1"/>
      <c r="Q426" s="1"/>
    </row>
    <row r="427" spans="1:17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1"/>
      <c r="L427" s="1"/>
      <c r="M427" s="1"/>
      <c r="N427" s="1"/>
      <c r="O427" s="1"/>
      <c r="P427" s="1"/>
      <c r="Q427" s="1"/>
    </row>
    <row r="428" spans="1:17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1"/>
      <c r="L428" s="1"/>
      <c r="M428" s="1"/>
      <c r="N428" s="1"/>
      <c r="O428" s="1"/>
      <c r="P428" s="1"/>
      <c r="Q428" s="1"/>
    </row>
    <row r="429" spans="1:17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1"/>
      <c r="L429" s="1"/>
      <c r="M429" s="1"/>
      <c r="N429" s="1"/>
      <c r="O429" s="1"/>
      <c r="P429" s="1"/>
      <c r="Q429" s="1"/>
    </row>
    <row r="430" spans="1:17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1"/>
      <c r="L430" s="1"/>
      <c r="M430" s="1"/>
      <c r="N430" s="1"/>
      <c r="O430" s="1"/>
      <c r="P430" s="1"/>
      <c r="Q430" s="1"/>
    </row>
    <row r="431" spans="1:17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1"/>
      <c r="L431" s="1"/>
      <c r="M431" s="1"/>
      <c r="N431" s="1"/>
      <c r="O431" s="1"/>
      <c r="P431" s="1"/>
      <c r="Q431" s="1"/>
    </row>
    <row r="432" spans="1:17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1"/>
      <c r="L432" s="1"/>
      <c r="M432" s="1"/>
      <c r="N432" s="1"/>
      <c r="O432" s="1"/>
      <c r="P432" s="1"/>
      <c r="Q432" s="1"/>
    </row>
    <row r="433" spans="1:17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1"/>
      <c r="L433" s="1"/>
      <c r="M433" s="1"/>
      <c r="N433" s="1"/>
      <c r="O433" s="1"/>
      <c r="P433" s="1"/>
      <c r="Q433" s="1"/>
    </row>
    <row r="434" spans="1:17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1"/>
      <c r="L434" s="1"/>
      <c r="M434" s="1"/>
      <c r="N434" s="1"/>
      <c r="O434" s="1"/>
      <c r="P434" s="1"/>
      <c r="Q434" s="1"/>
    </row>
    <row r="435" spans="1:17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1"/>
      <c r="L435" s="1"/>
      <c r="M435" s="1"/>
      <c r="N435" s="1"/>
      <c r="O435" s="1"/>
      <c r="P435" s="1"/>
      <c r="Q435" s="1"/>
    </row>
    <row r="436" spans="1:17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1"/>
      <c r="L436" s="1"/>
      <c r="M436" s="1"/>
      <c r="N436" s="1"/>
      <c r="O436" s="1"/>
      <c r="P436" s="1"/>
      <c r="Q436" s="1"/>
    </row>
    <row r="437" spans="1:17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1"/>
      <c r="L437" s="1"/>
      <c r="M437" s="1"/>
      <c r="N437" s="1"/>
      <c r="O437" s="1"/>
      <c r="P437" s="1"/>
      <c r="Q437" s="1"/>
    </row>
    <row r="438" spans="1:17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1"/>
      <c r="L438" s="1"/>
      <c r="M438" s="1"/>
      <c r="N438" s="1"/>
      <c r="O438" s="1"/>
      <c r="P438" s="1"/>
      <c r="Q438" s="1"/>
    </row>
    <row r="439" spans="1:17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1"/>
      <c r="L439" s="1"/>
      <c r="M439" s="1"/>
      <c r="N439" s="1"/>
      <c r="O439" s="1"/>
      <c r="P439" s="1"/>
      <c r="Q439" s="1"/>
    </row>
    <row r="440" spans="1:17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1"/>
      <c r="L440" s="1"/>
      <c r="M440" s="1"/>
      <c r="N440" s="1"/>
      <c r="O440" s="1"/>
      <c r="P440" s="1"/>
      <c r="Q440" s="1"/>
    </row>
    <row r="441" spans="1:17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1"/>
      <c r="L441" s="1"/>
      <c r="M441" s="1"/>
      <c r="N441" s="1"/>
      <c r="O441" s="1"/>
      <c r="P441" s="1"/>
      <c r="Q441" s="1"/>
    </row>
    <row r="442" spans="1:17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1"/>
      <c r="L442" s="1"/>
      <c r="M442" s="1"/>
      <c r="N442" s="1"/>
      <c r="O442" s="1"/>
      <c r="P442" s="1"/>
      <c r="Q442" s="1"/>
    </row>
    <row r="443" spans="1:17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1"/>
      <c r="L443" s="1"/>
      <c r="M443" s="1"/>
      <c r="N443" s="1"/>
      <c r="O443" s="1"/>
      <c r="P443" s="1"/>
      <c r="Q443" s="1"/>
    </row>
    <row r="444" spans="1:17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1"/>
      <c r="L444" s="1"/>
      <c r="M444" s="1"/>
      <c r="N444" s="1"/>
      <c r="O444" s="1"/>
      <c r="P444" s="1"/>
      <c r="Q444" s="1"/>
    </row>
    <row r="445" spans="1:17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1"/>
      <c r="L445" s="1"/>
      <c r="M445" s="1"/>
      <c r="N445" s="1"/>
      <c r="O445" s="1"/>
      <c r="P445" s="1"/>
      <c r="Q445" s="1"/>
    </row>
    <row r="446" spans="1:17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1"/>
      <c r="L446" s="1"/>
      <c r="M446" s="1"/>
      <c r="N446" s="1"/>
      <c r="O446" s="1"/>
      <c r="P446" s="1"/>
      <c r="Q446" s="1"/>
    </row>
    <row r="447" spans="1:17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1"/>
      <c r="L447" s="1"/>
      <c r="M447" s="1"/>
      <c r="N447" s="1"/>
      <c r="O447" s="1"/>
      <c r="P447" s="1"/>
      <c r="Q447" s="1"/>
    </row>
    <row r="448" spans="1:17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1"/>
      <c r="L448" s="1"/>
      <c r="M448" s="1"/>
      <c r="N448" s="1"/>
      <c r="O448" s="1"/>
      <c r="P448" s="1"/>
      <c r="Q448" s="1"/>
    </row>
    <row r="449" spans="1:17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1"/>
      <c r="L449" s="1"/>
      <c r="M449" s="1"/>
      <c r="N449" s="1"/>
      <c r="O449" s="1"/>
      <c r="P449" s="1"/>
      <c r="Q449" s="1"/>
    </row>
    <row r="450" spans="1:17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1"/>
      <c r="L450" s="1"/>
      <c r="M450" s="1"/>
      <c r="N450" s="1"/>
      <c r="O450" s="1"/>
      <c r="P450" s="1"/>
      <c r="Q450" s="1"/>
    </row>
    <row r="451" spans="1:17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1"/>
      <c r="L451" s="1"/>
      <c r="M451" s="1"/>
      <c r="N451" s="1"/>
      <c r="O451" s="1"/>
      <c r="P451" s="1"/>
      <c r="Q451" s="1"/>
    </row>
    <row r="452" spans="1:17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1"/>
      <c r="L452" s="1"/>
      <c r="M452" s="1"/>
      <c r="N452" s="1"/>
      <c r="O452" s="1"/>
      <c r="P452" s="1"/>
      <c r="Q452" s="1"/>
    </row>
    <row r="453" spans="1:17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1"/>
      <c r="L453" s="1"/>
      <c r="M453" s="1"/>
      <c r="N453" s="1"/>
      <c r="O453" s="1"/>
      <c r="P453" s="1"/>
      <c r="Q453" s="1"/>
    </row>
    <row r="454" spans="1:17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1"/>
      <c r="L454" s="1"/>
      <c r="M454" s="1"/>
      <c r="N454" s="1"/>
      <c r="O454" s="1"/>
      <c r="P454" s="1"/>
      <c r="Q454" s="1"/>
    </row>
    <row r="455" spans="1:17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1"/>
      <c r="L455" s="1"/>
      <c r="M455" s="1"/>
      <c r="N455" s="1"/>
      <c r="O455" s="1"/>
      <c r="P455" s="1"/>
      <c r="Q455" s="1"/>
    </row>
    <row r="456" spans="1:17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1"/>
      <c r="L456" s="1"/>
      <c r="M456" s="1"/>
      <c r="N456" s="1"/>
      <c r="O456" s="1"/>
      <c r="P456" s="1"/>
      <c r="Q456" s="1"/>
    </row>
    <row r="457" spans="1:17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1"/>
      <c r="L457" s="1"/>
      <c r="M457" s="1"/>
      <c r="N457" s="1"/>
      <c r="O457" s="1"/>
      <c r="P457" s="1"/>
      <c r="Q457" s="1"/>
    </row>
    <row r="458" spans="1:17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1"/>
      <c r="L458" s="1"/>
      <c r="M458" s="1"/>
      <c r="N458" s="1"/>
      <c r="O458" s="1"/>
      <c r="P458" s="1"/>
      <c r="Q458" s="1"/>
    </row>
    <row r="459" spans="1:17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1"/>
      <c r="L459" s="1"/>
      <c r="M459" s="1"/>
      <c r="N459" s="1"/>
      <c r="O459" s="1"/>
      <c r="P459" s="1"/>
      <c r="Q459" s="1"/>
    </row>
    <row r="460" spans="1:17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1"/>
      <c r="L460" s="1"/>
      <c r="M460" s="1"/>
      <c r="N460" s="1"/>
      <c r="O460" s="1"/>
      <c r="P460" s="1"/>
      <c r="Q460" s="1"/>
    </row>
    <row r="461" spans="1:17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1"/>
      <c r="L461" s="1"/>
      <c r="M461" s="1"/>
      <c r="N461" s="1"/>
      <c r="O461" s="1"/>
      <c r="P461" s="1"/>
      <c r="Q461" s="1"/>
    </row>
    <row r="462" spans="1:17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1"/>
      <c r="L462" s="1"/>
      <c r="M462" s="1"/>
      <c r="N462" s="1"/>
      <c r="O462" s="1"/>
      <c r="P462" s="1"/>
      <c r="Q462" s="1"/>
    </row>
    <row r="463" spans="1:17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1"/>
      <c r="L463" s="1"/>
      <c r="M463" s="1"/>
      <c r="N463" s="1"/>
      <c r="O463" s="1"/>
      <c r="P463" s="1"/>
      <c r="Q463" s="1"/>
    </row>
    <row r="464" spans="1:17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1"/>
      <c r="L464" s="1"/>
      <c r="M464" s="1"/>
      <c r="N464" s="1"/>
      <c r="O464" s="1"/>
      <c r="P464" s="1"/>
      <c r="Q464" s="1"/>
    </row>
    <row r="465" spans="1:17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1"/>
      <c r="L465" s="1"/>
      <c r="M465" s="1"/>
      <c r="N465" s="1"/>
      <c r="O465" s="1"/>
      <c r="P465" s="1"/>
      <c r="Q465" s="1"/>
    </row>
    <row r="466" spans="1:17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1"/>
      <c r="L466" s="1"/>
      <c r="M466" s="1"/>
      <c r="N466" s="1"/>
      <c r="O466" s="1"/>
      <c r="P466" s="1"/>
      <c r="Q466" s="1"/>
    </row>
    <row r="467" spans="1:17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1"/>
      <c r="L467" s="1"/>
      <c r="M467" s="1"/>
      <c r="N467" s="1"/>
      <c r="O467" s="1"/>
      <c r="P467" s="1"/>
      <c r="Q467" s="1"/>
    </row>
    <row r="468" spans="1:17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1"/>
      <c r="L468" s="1"/>
      <c r="M468" s="1"/>
      <c r="N468" s="1"/>
      <c r="O468" s="1"/>
      <c r="P468" s="1"/>
      <c r="Q468" s="1"/>
    </row>
    <row r="469" spans="1:17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1"/>
      <c r="L469" s="1"/>
      <c r="M469" s="1"/>
      <c r="N469" s="1"/>
      <c r="O469" s="1"/>
      <c r="P469" s="1"/>
      <c r="Q469" s="1"/>
    </row>
    <row r="470" spans="1:17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1"/>
      <c r="L470" s="1"/>
      <c r="M470" s="1"/>
      <c r="N470" s="1"/>
      <c r="O470" s="1"/>
      <c r="P470" s="1"/>
      <c r="Q470" s="1"/>
    </row>
    <row r="471" spans="1:17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1"/>
      <c r="L471" s="1"/>
      <c r="M471" s="1"/>
      <c r="N471" s="1"/>
      <c r="O471" s="1"/>
      <c r="P471" s="1"/>
      <c r="Q471" s="1"/>
    </row>
    <row r="472" spans="1:17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1"/>
      <c r="L472" s="1"/>
      <c r="M472" s="1"/>
      <c r="N472" s="1"/>
      <c r="O472" s="1"/>
      <c r="P472" s="1"/>
      <c r="Q472" s="1"/>
    </row>
    <row r="473" spans="1:17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1"/>
      <c r="L473" s="1"/>
      <c r="M473" s="1"/>
      <c r="N473" s="1"/>
      <c r="O473" s="1"/>
      <c r="P473" s="1"/>
      <c r="Q473" s="1"/>
    </row>
    <row r="474" spans="1:17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1"/>
      <c r="L474" s="1"/>
      <c r="M474" s="1"/>
      <c r="N474" s="1"/>
      <c r="O474" s="1"/>
      <c r="P474" s="1"/>
      <c r="Q474" s="1"/>
    </row>
    <row r="475" spans="1:17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1"/>
      <c r="L475" s="1"/>
      <c r="M475" s="1"/>
      <c r="N475" s="1"/>
      <c r="O475" s="1"/>
      <c r="P475" s="1"/>
      <c r="Q475" s="1"/>
    </row>
    <row r="476" spans="1:17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1"/>
      <c r="L476" s="1"/>
      <c r="M476" s="1"/>
      <c r="N476" s="1"/>
      <c r="O476" s="1"/>
      <c r="P476" s="1"/>
      <c r="Q476" s="1"/>
    </row>
    <row r="477" spans="1:17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1"/>
      <c r="L477" s="1"/>
      <c r="M477" s="1"/>
      <c r="N477" s="1"/>
      <c r="O477" s="1"/>
      <c r="P477" s="1"/>
      <c r="Q477" s="1"/>
    </row>
    <row r="478" spans="1:17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1"/>
      <c r="L478" s="1"/>
      <c r="M478" s="1"/>
      <c r="N478" s="1"/>
      <c r="O478" s="1"/>
      <c r="P478" s="1"/>
      <c r="Q478" s="1"/>
    </row>
    <row r="479" spans="1:17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1"/>
      <c r="L479" s="1"/>
      <c r="M479" s="1"/>
      <c r="N479" s="1"/>
      <c r="O479" s="1"/>
      <c r="P479" s="1"/>
      <c r="Q479" s="1"/>
    </row>
    <row r="480" spans="1:17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1"/>
      <c r="L480" s="1"/>
      <c r="M480" s="1"/>
      <c r="N480" s="1"/>
      <c r="O480" s="1"/>
      <c r="P480" s="1"/>
      <c r="Q480" s="1"/>
    </row>
    <row r="481" spans="1:17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1"/>
      <c r="L481" s="1"/>
      <c r="M481" s="1"/>
      <c r="N481" s="1"/>
      <c r="O481" s="1"/>
      <c r="P481" s="1"/>
      <c r="Q481" s="1"/>
    </row>
    <row r="482" spans="1:17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1"/>
      <c r="L482" s="1"/>
      <c r="M482" s="1"/>
      <c r="N482" s="1"/>
      <c r="O482" s="1"/>
      <c r="P482" s="1"/>
      <c r="Q482" s="1"/>
    </row>
    <row r="483" spans="1:17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1"/>
      <c r="L483" s="1"/>
      <c r="M483" s="1"/>
      <c r="N483" s="1"/>
      <c r="O483" s="1"/>
      <c r="P483" s="1"/>
      <c r="Q483" s="1"/>
    </row>
    <row r="484" spans="1:17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1"/>
      <c r="L484" s="1"/>
      <c r="M484" s="1"/>
      <c r="N484" s="1"/>
      <c r="O484" s="1"/>
      <c r="P484" s="1"/>
      <c r="Q484" s="1"/>
    </row>
    <row r="485" spans="1:17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1"/>
      <c r="L485" s="1"/>
      <c r="M485" s="1"/>
      <c r="N485" s="1"/>
      <c r="O485" s="1"/>
      <c r="P485" s="1"/>
      <c r="Q485" s="1"/>
    </row>
    <row r="486" spans="1:17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1"/>
      <c r="L486" s="1"/>
      <c r="M486" s="1"/>
      <c r="N486" s="1"/>
      <c r="O486" s="1"/>
      <c r="P486" s="1"/>
      <c r="Q486" s="1"/>
    </row>
    <row r="487" spans="1:17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1"/>
      <c r="L487" s="1"/>
      <c r="M487" s="1"/>
      <c r="N487" s="1"/>
      <c r="O487" s="1"/>
      <c r="P487" s="1"/>
      <c r="Q487" s="1"/>
    </row>
    <row r="488" spans="1:17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1"/>
      <c r="L488" s="1"/>
      <c r="M488" s="1"/>
      <c r="N488" s="1"/>
      <c r="O488" s="1"/>
      <c r="P488" s="1"/>
      <c r="Q488" s="1"/>
    </row>
    <row r="489" spans="1:17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1"/>
      <c r="L489" s="1"/>
      <c r="M489" s="1"/>
      <c r="N489" s="1"/>
      <c r="O489" s="1"/>
      <c r="P489" s="1"/>
      <c r="Q489" s="1"/>
    </row>
    <row r="490" spans="1:17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1"/>
      <c r="L490" s="1"/>
      <c r="M490" s="1"/>
      <c r="N490" s="1"/>
      <c r="O490" s="1"/>
      <c r="P490" s="1"/>
      <c r="Q490" s="1"/>
    </row>
    <row r="491" spans="1:17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1"/>
      <c r="L491" s="1"/>
      <c r="M491" s="1"/>
      <c r="N491" s="1"/>
      <c r="O491" s="1"/>
      <c r="P491" s="1"/>
      <c r="Q491" s="1"/>
    </row>
    <row r="492" spans="1:17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1"/>
      <c r="L492" s="1"/>
      <c r="M492" s="1"/>
      <c r="N492" s="1"/>
      <c r="O492" s="1"/>
      <c r="P492" s="1"/>
      <c r="Q492" s="1"/>
    </row>
    <row r="493" spans="1:17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1"/>
      <c r="L493" s="1"/>
      <c r="M493" s="1"/>
      <c r="N493" s="1"/>
      <c r="O493" s="1"/>
      <c r="P493" s="1"/>
      <c r="Q493" s="1"/>
    </row>
    <row r="494" spans="1:17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1"/>
      <c r="L494" s="1"/>
      <c r="M494" s="1"/>
      <c r="N494" s="1"/>
      <c r="O494" s="1"/>
      <c r="P494" s="1"/>
      <c r="Q494" s="1"/>
    </row>
    <row r="495" spans="1:17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1"/>
      <c r="L495" s="1"/>
      <c r="M495" s="1"/>
      <c r="N495" s="1"/>
      <c r="O495" s="1"/>
      <c r="P495" s="1"/>
      <c r="Q495" s="1"/>
    </row>
    <row r="496" spans="1:17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1"/>
      <c r="L496" s="1"/>
      <c r="M496" s="1"/>
      <c r="N496" s="1"/>
      <c r="O496" s="1"/>
      <c r="P496" s="1"/>
      <c r="Q496" s="1"/>
    </row>
    <row r="497" spans="1:17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1"/>
      <c r="L497" s="1"/>
      <c r="M497" s="1"/>
      <c r="N497" s="1"/>
      <c r="O497" s="1"/>
      <c r="P497" s="1"/>
      <c r="Q497" s="1"/>
    </row>
    <row r="498" spans="1:17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1"/>
      <c r="L498" s="1"/>
      <c r="M498" s="1"/>
      <c r="N498" s="1"/>
      <c r="O498" s="1"/>
      <c r="P498" s="1"/>
      <c r="Q498" s="1"/>
    </row>
    <row r="499" spans="1:17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1"/>
      <c r="L499" s="1"/>
      <c r="M499" s="1"/>
      <c r="N499" s="1"/>
      <c r="O499" s="1"/>
      <c r="P499" s="1"/>
      <c r="Q499" s="1"/>
    </row>
    <row r="500" spans="1:17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1"/>
      <c r="L500" s="1"/>
      <c r="M500" s="1"/>
      <c r="N500" s="1"/>
      <c r="O500" s="1"/>
      <c r="P500" s="1"/>
      <c r="Q500" s="1"/>
    </row>
    <row r="501" spans="1:17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1"/>
      <c r="L501" s="1"/>
      <c r="M501" s="1"/>
      <c r="N501" s="1"/>
      <c r="O501" s="1"/>
      <c r="P501" s="1"/>
      <c r="Q501" s="1"/>
    </row>
    <row r="502" spans="1:17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1"/>
      <c r="L502" s="1"/>
      <c r="M502" s="1"/>
      <c r="N502" s="1"/>
      <c r="O502" s="1"/>
      <c r="P502" s="1"/>
      <c r="Q502" s="1"/>
    </row>
    <row r="503" spans="1:17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1"/>
      <c r="L503" s="1"/>
      <c r="M503" s="1"/>
      <c r="N503" s="1"/>
      <c r="O503" s="1"/>
      <c r="P503" s="1"/>
      <c r="Q503" s="1"/>
    </row>
    <row r="504" spans="1:17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1"/>
      <c r="L504" s="1"/>
      <c r="M504" s="1"/>
      <c r="N504" s="1"/>
      <c r="O504" s="1"/>
      <c r="P504" s="1"/>
      <c r="Q504" s="1"/>
    </row>
    <row r="505" spans="1:17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1"/>
      <c r="L505" s="1"/>
      <c r="M505" s="1"/>
      <c r="N505" s="1"/>
      <c r="O505" s="1"/>
      <c r="P505" s="1"/>
      <c r="Q505" s="1"/>
    </row>
    <row r="506" spans="1:17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1"/>
      <c r="L506" s="1"/>
      <c r="M506" s="1"/>
      <c r="N506" s="1"/>
      <c r="O506" s="1"/>
      <c r="P506" s="1"/>
      <c r="Q506" s="1"/>
    </row>
    <row r="507" spans="1:17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1"/>
      <c r="L507" s="1"/>
      <c r="M507" s="1"/>
      <c r="N507" s="1"/>
      <c r="O507" s="1"/>
      <c r="P507" s="1"/>
      <c r="Q507" s="1"/>
    </row>
    <row r="508" spans="1:17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1"/>
      <c r="L508" s="1"/>
      <c r="M508" s="1"/>
      <c r="N508" s="1"/>
      <c r="O508" s="1"/>
      <c r="P508" s="1"/>
      <c r="Q508" s="1"/>
    </row>
    <row r="509" spans="1:17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1"/>
      <c r="L509" s="1"/>
      <c r="M509" s="1"/>
      <c r="N509" s="1"/>
      <c r="O509" s="1"/>
      <c r="P509" s="1"/>
      <c r="Q509" s="1"/>
    </row>
    <row r="510" spans="1:17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1"/>
      <c r="L510" s="1"/>
      <c r="M510" s="1"/>
      <c r="N510" s="1"/>
      <c r="O510" s="1"/>
      <c r="P510" s="1"/>
      <c r="Q510" s="1"/>
    </row>
    <row r="511" spans="1:17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1"/>
      <c r="L511" s="1"/>
      <c r="M511" s="1"/>
      <c r="N511" s="1"/>
      <c r="O511" s="1"/>
      <c r="P511" s="1"/>
      <c r="Q511" s="1"/>
    </row>
    <row r="512" spans="1:17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1"/>
      <c r="L512" s="1"/>
      <c r="M512" s="1"/>
      <c r="N512" s="1"/>
      <c r="O512" s="1"/>
      <c r="P512" s="1"/>
      <c r="Q512" s="1"/>
    </row>
    <row r="513" spans="1:17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1"/>
      <c r="L513" s="1"/>
      <c r="M513" s="1"/>
      <c r="N513" s="1"/>
      <c r="O513" s="1"/>
      <c r="P513" s="1"/>
      <c r="Q513" s="1"/>
    </row>
    <row r="514" spans="1:17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1"/>
      <c r="L514" s="1"/>
      <c r="M514" s="1"/>
      <c r="N514" s="1"/>
      <c r="O514" s="1"/>
      <c r="P514" s="1"/>
      <c r="Q514" s="1"/>
    </row>
    <row r="515" spans="1:17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1"/>
      <c r="L515" s="1"/>
      <c r="M515" s="1"/>
      <c r="N515" s="1"/>
      <c r="O515" s="1"/>
      <c r="P515" s="1"/>
      <c r="Q515" s="1"/>
    </row>
    <row r="516" spans="1:17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1"/>
      <c r="L516" s="1"/>
      <c r="M516" s="1"/>
      <c r="N516" s="1"/>
      <c r="O516" s="1"/>
      <c r="P516" s="1"/>
      <c r="Q516" s="1"/>
    </row>
    <row r="517" spans="1:17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1"/>
      <c r="L517" s="1"/>
      <c r="M517" s="1"/>
      <c r="N517" s="1"/>
      <c r="O517" s="1"/>
      <c r="P517" s="1"/>
      <c r="Q517" s="1"/>
    </row>
    <row r="518" spans="1:17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1"/>
      <c r="L518" s="1"/>
      <c r="M518" s="1"/>
      <c r="N518" s="1"/>
      <c r="O518" s="1"/>
      <c r="P518" s="1"/>
      <c r="Q518" s="1"/>
    </row>
    <row r="519" spans="1:17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1"/>
      <c r="L519" s="1"/>
      <c r="M519" s="1"/>
      <c r="N519" s="1"/>
      <c r="O519" s="1"/>
      <c r="P519" s="1"/>
      <c r="Q519" s="1"/>
    </row>
    <row r="520" spans="1:17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1"/>
      <c r="L520" s="1"/>
      <c r="M520" s="1"/>
      <c r="N520" s="1"/>
      <c r="O520" s="1"/>
      <c r="P520" s="1"/>
      <c r="Q520" s="1"/>
    </row>
    <row r="521" spans="1:17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1"/>
      <c r="L521" s="1"/>
      <c r="M521" s="1"/>
      <c r="N521" s="1"/>
      <c r="O521" s="1"/>
      <c r="P521" s="1"/>
      <c r="Q521" s="1"/>
    </row>
    <row r="522" spans="1:17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1"/>
      <c r="L522" s="1"/>
      <c r="M522" s="1"/>
      <c r="N522" s="1"/>
      <c r="O522" s="1"/>
      <c r="P522" s="1"/>
      <c r="Q522" s="1"/>
    </row>
    <row r="523" spans="1:17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1"/>
      <c r="L523" s="1"/>
      <c r="M523" s="1"/>
      <c r="N523" s="1"/>
      <c r="O523" s="1"/>
      <c r="P523" s="1"/>
      <c r="Q523" s="1"/>
    </row>
    <row r="524" spans="1:17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1"/>
      <c r="L524" s="1"/>
      <c r="M524" s="1"/>
      <c r="N524" s="1"/>
      <c r="O524" s="1"/>
      <c r="P524" s="1"/>
      <c r="Q524" s="1"/>
    </row>
    <row r="525" spans="1:17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1"/>
      <c r="L525" s="1"/>
      <c r="M525" s="1"/>
      <c r="N525" s="1"/>
      <c r="O525" s="1"/>
      <c r="P525" s="1"/>
      <c r="Q525" s="1"/>
    </row>
    <row r="526" spans="1:17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1"/>
      <c r="L526" s="1"/>
      <c r="M526" s="1"/>
      <c r="N526" s="1"/>
      <c r="O526" s="1"/>
      <c r="P526" s="1"/>
      <c r="Q526" s="1"/>
    </row>
    <row r="527" spans="1:17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1"/>
      <c r="L527" s="1"/>
      <c r="M527" s="1"/>
      <c r="N527" s="1"/>
      <c r="O527" s="1"/>
      <c r="P527" s="1"/>
      <c r="Q527" s="1"/>
    </row>
    <row r="528" spans="1:17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1"/>
      <c r="L528" s="1"/>
      <c r="M528" s="1"/>
      <c r="N528" s="1"/>
      <c r="O528" s="1"/>
      <c r="P528" s="1"/>
      <c r="Q528" s="1"/>
    </row>
    <row r="529" spans="1:17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1"/>
      <c r="L529" s="1"/>
      <c r="M529" s="1"/>
      <c r="N529" s="1"/>
      <c r="O529" s="1"/>
      <c r="P529" s="1"/>
      <c r="Q529" s="1"/>
    </row>
    <row r="530" spans="1:17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1"/>
      <c r="L530" s="1"/>
      <c r="M530" s="1"/>
      <c r="N530" s="1"/>
      <c r="O530" s="1"/>
      <c r="P530" s="1"/>
      <c r="Q530" s="1"/>
    </row>
    <row r="531" spans="1:17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1"/>
      <c r="L531" s="1"/>
      <c r="M531" s="1"/>
      <c r="N531" s="1"/>
      <c r="O531" s="1"/>
      <c r="P531" s="1"/>
      <c r="Q531" s="1"/>
    </row>
    <row r="532" spans="1:17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1"/>
      <c r="L532" s="1"/>
      <c r="M532" s="1"/>
      <c r="N532" s="1"/>
      <c r="O532" s="1"/>
      <c r="P532" s="1"/>
      <c r="Q532" s="1"/>
    </row>
    <row r="533" spans="1:17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1"/>
      <c r="L533" s="1"/>
      <c r="M533" s="1"/>
      <c r="N533" s="1"/>
      <c r="O533" s="1"/>
      <c r="P533" s="1"/>
      <c r="Q533" s="1"/>
    </row>
    <row r="534" spans="1:17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1"/>
      <c r="L534" s="1"/>
      <c r="M534" s="1"/>
      <c r="N534" s="1"/>
      <c r="O534" s="1"/>
      <c r="P534" s="1"/>
      <c r="Q534" s="1"/>
    </row>
    <row r="535" spans="1:17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1"/>
      <c r="L535" s="1"/>
      <c r="M535" s="1"/>
      <c r="N535" s="1"/>
      <c r="O535" s="1"/>
      <c r="P535" s="1"/>
      <c r="Q535" s="1"/>
    </row>
    <row r="536" spans="1:17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1"/>
      <c r="L536" s="1"/>
      <c r="M536" s="1"/>
      <c r="N536" s="1"/>
      <c r="O536" s="1"/>
      <c r="P536" s="1"/>
      <c r="Q536" s="1"/>
    </row>
    <row r="537" spans="1:17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1"/>
      <c r="L537" s="1"/>
      <c r="M537" s="1"/>
      <c r="N537" s="1"/>
      <c r="O537" s="1"/>
      <c r="P537" s="1"/>
      <c r="Q537" s="1"/>
    </row>
    <row r="538" spans="1:17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1"/>
      <c r="L538" s="1"/>
      <c r="M538" s="1"/>
      <c r="N538" s="1"/>
      <c r="O538" s="1"/>
      <c r="P538" s="1"/>
      <c r="Q538" s="1"/>
    </row>
    <row r="539" spans="1:17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1"/>
      <c r="L539" s="1"/>
      <c r="M539" s="1"/>
      <c r="N539" s="1"/>
      <c r="O539" s="1"/>
      <c r="P539" s="1"/>
      <c r="Q539" s="1"/>
    </row>
    <row r="540" spans="1:17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1"/>
      <c r="L540" s="1"/>
      <c r="M540" s="1"/>
      <c r="N540" s="1"/>
      <c r="O540" s="1"/>
      <c r="P540" s="1"/>
      <c r="Q540" s="1"/>
    </row>
    <row r="541" spans="1:17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1"/>
      <c r="L541" s="1"/>
      <c r="M541" s="1"/>
      <c r="N541" s="1"/>
      <c r="O541" s="1"/>
      <c r="P541" s="1"/>
      <c r="Q541" s="1"/>
    </row>
    <row r="542" spans="1:17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1"/>
      <c r="L542" s="1"/>
      <c r="M542" s="1"/>
      <c r="N542" s="1"/>
      <c r="O542" s="1"/>
      <c r="P542" s="1"/>
      <c r="Q542" s="1"/>
    </row>
    <row r="543" spans="1:17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1"/>
      <c r="L543" s="1"/>
      <c r="M543" s="1"/>
      <c r="N543" s="1"/>
      <c r="O543" s="1"/>
      <c r="P543" s="1"/>
      <c r="Q543" s="1"/>
    </row>
    <row r="544" spans="1:17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1"/>
      <c r="L544" s="1"/>
      <c r="M544" s="1"/>
      <c r="N544" s="1"/>
      <c r="O544" s="1"/>
      <c r="P544" s="1"/>
      <c r="Q544" s="1"/>
    </row>
    <row r="545" spans="1:17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1"/>
      <c r="L545" s="1"/>
      <c r="M545" s="1"/>
      <c r="N545" s="1"/>
      <c r="O545" s="1"/>
      <c r="P545" s="1"/>
      <c r="Q545" s="1"/>
    </row>
    <row r="546" spans="1:17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1"/>
      <c r="L546" s="1"/>
      <c r="M546" s="1"/>
      <c r="N546" s="1"/>
      <c r="O546" s="1"/>
      <c r="P546" s="1"/>
      <c r="Q546" s="1"/>
    </row>
    <row r="547" spans="1:17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1"/>
      <c r="L547" s="1"/>
      <c r="M547" s="1"/>
      <c r="N547" s="1"/>
      <c r="O547" s="1"/>
      <c r="P547" s="1"/>
      <c r="Q547" s="1"/>
    </row>
    <row r="548" spans="1:17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</sheetData>
  <phoneticPr fontId="3" type="noConversion"/>
  <pageMargins left="0.7" right="0.7" top="0.75" bottom="0.75" header="0.3" footer="0.3"/>
  <pageSetup paperSize="9" orientation="portrait" r:id="rId1"/>
  <rowBreaks count="2" manualBreakCount="2">
    <brk id="178" max="16383" man="1"/>
    <brk id="2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tekst opgave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C.A. Huijgen</cp:lastModifiedBy>
  <cp:lastPrinted>2011-03-07T12:49:58Z</cp:lastPrinted>
  <dcterms:created xsi:type="dcterms:W3CDTF">2011-02-25T08:19:32Z</dcterms:created>
  <dcterms:modified xsi:type="dcterms:W3CDTF">2013-02-27T13:14:02Z</dcterms:modified>
</cp:coreProperties>
</file>