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805" windowWidth="18540" windowHeight="11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86" i="1" l="1"/>
  <c r="G85" i="1"/>
  <c r="G294" i="1"/>
  <c r="F294" i="1"/>
  <c r="E196" i="1" l="1"/>
  <c r="G66" i="1"/>
  <c r="F219" i="1" l="1"/>
  <c r="C67" i="1"/>
  <c r="I54" i="1" l="1"/>
  <c r="C81" i="1"/>
  <c r="C80" i="1"/>
  <c r="C66" i="1"/>
  <c r="G124" i="1"/>
  <c r="F354" i="1"/>
  <c r="C337" i="1"/>
  <c r="F333" i="1"/>
  <c r="F324" i="1"/>
  <c r="F325" i="1"/>
  <c r="F326" i="1"/>
  <c r="F327" i="1"/>
  <c r="F328" i="1"/>
  <c r="F329" i="1"/>
  <c r="C329" i="1"/>
  <c r="C328" i="1"/>
  <c r="C327" i="1"/>
  <c r="C326" i="1"/>
  <c r="C325" i="1"/>
  <c r="C324" i="1"/>
  <c r="F319" i="1"/>
  <c r="C319" i="1"/>
  <c r="F318" i="1"/>
  <c r="C318" i="1"/>
  <c r="C317" i="1"/>
  <c r="F317" i="1"/>
  <c r="F314" i="1"/>
  <c r="C314" i="1"/>
  <c r="F313" i="1"/>
  <c r="C313" i="1"/>
  <c r="F312" i="1"/>
  <c r="C312" i="1"/>
  <c r="F311" i="1"/>
  <c r="G315" i="1" s="1"/>
  <c r="C311" i="1"/>
  <c r="E234" i="1"/>
  <c r="E220" i="1"/>
  <c r="G138" i="1"/>
  <c r="D215" i="1" s="1"/>
  <c r="F212" i="1" s="1"/>
  <c r="G320" i="1" l="1"/>
  <c r="G321" i="1" s="1"/>
  <c r="G331" i="1" s="1"/>
  <c r="G335" i="1" s="1"/>
  <c r="E213" i="1"/>
  <c r="B17" i="1"/>
  <c r="G270" i="1" l="1"/>
  <c r="F351" i="1" s="1"/>
  <c r="G339" i="1"/>
  <c r="F353" i="1" s="1"/>
  <c r="A84" i="1"/>
  <c r="A77" i="1"/>
  <c r="A70" i="1"/>
  <c r="A63" i="1"/>
  <c r="A56" i="1"/>
  <c r="G78" i="1"/>
  <c r="G64" i="1"/>
  <c r="F356" i="1" l="1"/>
  <c r="H87" i="1"/>
  <c r="H65" i="1"/>
  <c r="G80" i="1" l="1"/>
  <c r="H81" i="1" s="1"/>
  <c r="H79" i="1"/>
  <c r="H67" i="1"/>
  <c r="G57" i="1"/>
  <c r="E20" i="1"/>
  <c r="E15" i="1"/>
  <c r="F116" i="1" l="1"/>
  <c r="F144" i="1" s="1"/>
  <c r="H58" i="1"/>
  <c r="G73" i="1" s="1"/>
  <c r="H72" i="1" l="1"/>
  <c r="H71" i="1"/>
  <c r="G144" i="1" l="1"/>
  <c r="G145" i="1" s="1"/>
</calcChain>
</file>

<file path=xl/sharedStrings.xml><?xml version="1.0" encoding="utf-8"?>
<sst xmlns="http://schemas.openxmlformats.org/spreadsheetml/2006/main" count="302" uniqueCount="185">
  <si>
    <t xml:space="preserve">Opgave 1 </t>
  </si>
  <si>
    <t xml:space="preserve">Het bedrijf Earth and Fire Importeert , verkoopt en installeert geavanceerde </t>
  </si>
  <si>
    <t>(perpetual inventory system) toe. De waarderingsgrondslag voor de voorraden is op</t>
  </si>
  <si>
    <t>Type A</t>
  </si>
  <si>
    <t>aantal</t>
  </si>
  <si>
    <t>prijs</t>
  </si>
  <si>
    <t>Type B</t>
  </si>
  <si>
    <t>Inkoopprijs</t>
  </si>
  <si>
    <t>per  systeem</t>
  </si>
  <si>
    <t>Per 1 mei 2011 is de voorraad systemen als volgt samengesteld:</t>
  </si>
  <si>
    <t xml:space="preserve">Transportkosten </t>
  </si>
  <si>
    <t>komen voor rekening van Earth and Fire</t>
  </si>
  <si>
    <t>Verkoopprijs</t>
  </si>
  <si>
    <t>per systeem</t>
  </si>
  <si>
    <t>Betalingsvoorwaarden</t>
  </si>
  <si>
    <t>30 dagen</t>
  </si>
  <si>
    <t>Ten aanzien van de handelsvoorraad past Earth and Fire het continue voorraadsysteem</t>
  </si>
  <si>
    <t>worden opgenomen.</t>
  </si>
  <si>
    <t>Verkocht 8 systemen van type B aan afnemer Wicker</t>
  </si>
  <si>
    <t>Teruggezonden door afnemer  Wicker (leverantie 3 mei) van</t>
  </si>
  <si>
    <t>Deze twee systemen vertonen geen gebreken en kunnen weer in de voorraad</t>
  </si>
  <si>
    <t>Geef de journaalposten naar aanleiding van bovenstaande</t>
  </si>
  <si>
    <t>transacties</t>
  </si>
  <si>
    <t>Bank</t>
  </si>
  <si>
    <t>Debiteuren</t>
  </si>
  <si>
    <t>Vooruitbetaalde huur</t>
  </si>
  <si>
    <t>Vooruitbetaalde verzekering</t>
  </si>
  <si>
    <t>Voorraad type A</t>
  </si>
  <si>
    <t>aan</t>
  </si>
  <si>
    <t>Crediteuren</t>
  </si>
  <si>
    <t>Ingaande vrachtkosten</t>
  </si>
  <si>
    <t>NB leverancier Roos is ook de transporteur.</t>
  </si>
  <si>
    <t xml:space="preserve">aan </t>
  </si>
  <si>
    <t>Inkoopwaarde van de verkopen</t>
  </si>
  <si>
    <t>Ontvangen betalingskorting</t>
  </si>
  <si>
    <t>Retourverkopen</t>
  </si>
  <si>
    <t>NB de betalingskorting heeft betrekking op de totale factuur</t>
  </si>
  <si>
    <t>Betaling aan  Roos van de op 2 mei aangekochte artikelen en vervoerskosten</t>
  </si>
  <si>
    <t>Ingekocht 15 systemen van het type A van leverancier Roos:</t>
  </si>
  <si>
    <t>De goederen zijn geleverd.</t>
  </si>
  <si>
    <t>Vooruitbetaald onderhoud</t>
  </si>
  <si>
    <t>Bedrijfsauto's</t>
  </si>
  <si>
    <t>Aandelenkapitaal</t>
  </si>
  <si>
    <t>Ingehouden winst</t>
  </si>
  <si>
    <t>Dividend</t>
  </si>
  <si>
    <t>Opbrengst uit verrichte diensten</t>
  </si>
  <si>
    <t>Verleende betalingskorting</t>
  </si>
  <si>
    <t>Omzet verwarmingssystemen</t>
  </si>
  <si>
    <t>Salariskosten</t>
  </si>
  <si>
    <t>Huurkosten</t>
  </si>
  <si>
    <t>Verzekeringskosten</t>
  </si>
  <si>
    <t>Interestkosten</t>
  </si>
  <si>
    <t>Belastinglast</t>
  </si>
  <si>
    <t>Te betalen belastingen</t>
  </si>
  <si>
    <t>Te betalen interest</t>
  </si>
  <si>
    <t xml:space="preserve">Op 1 januari 2011 heeft Earth and Fire de huur voor twee jaar moeten </t>
  </si>
  <si>
    <t>Langlopende schuld</t>
  </si>
  <si>
    <t>In de maand mei 2011 doen zich de volgende in- en verkoop gerelateerde transacties voor.</t>
  </si>
  <si>
    <t>Voorraad verwarmingssystemen (type A+B)</t>
  </si>
  <si>
    <t>Cumulatieve afschrijving bedrijfsauto's</t>
  </si>
  <si>
    <t>Onderhoudskosten</t>
  </si>
  <si>
    <t xml:space="preserve">De interestkosten over de langlopende schulden bedragen € 2.500 in het eerste </t>
  </si>
  <si>
    <t>half jaar van 2011.</t>
  </si>
  <si>
    <t>debet</t>
  </si>
  <si>
    <t>credit</t>
  </si>
  <si>
    <t>transacties.</t>
  </si>
  <si>
    <t>A</t>
  </si>
  <si>
    <t>B</t>
  </si>
  <si>
    <t>C</t>
  </si>
  <si>
    <t>D</t>
  </si>
  <si>
    <t>E</t>
  </si>
  <si>
    <t>F</t>
  </si>
  <si>
    <t>G</t>
  </si>
  <si>
    <t>2 verwarmingssystemen.</t>
  </si>
  <si>
    <t>Betaling door afnemer Wicker van de op bovenstaande op hem betreffende</t>
  </si>
  <si>
    <t>datum leverantie</t>
  </si>
  <si>
    <t>Uitwerking opgave C</t>
  </si>
  <si>
    <t>Stel het "statement of retained earnings" op per 31 dec 2012.</t>
  </si>
  <si>
    <t>xxxxx</t>
  </si>
  <si>
    <t>De belastinglast wordt geschat op € 12.980 in het eerste half jaar van 2011.</t>
  </si>
  <si>
    <t>een aantal voorafgaande journaalposten (adjusting entries) gemaakt om de halfjaarwinst te</t>
  </si>
  <si>
    <t>bepalen.</t>
  </si>
  <si>
    <t>Earth and Fire heeft het onderhoud aan de bedrijfsauto's moeten vooruitbetalen.</t>
  </si>
  <si>
    <t>Voorziening voor oninbare debiteuren</t>
  </si>
  <si>
    <t>Toevoeging aan voorziening voor oninbare debiteuren</t>
  </si>
  <si>
    <t>oninbaarheid van de debiteuren. Zij heeft hiertoe een voorziening voor oninbare</t>
  </si>
  <si>
    <t>winst na belasting</t>
  </si>
  <si>
    <t>winst voor belasting</t>
  </si>
  <si>
    <t>bedrijfsresultaat</t>
  </si>
  <si>
    <t>bruto marge</t>
  </si>
  <si>
    <t>net profit</t>
  </si>
  <si>
    <t>profit before taxes</t>
  </si>
  <si>
    <t>operating profit</t>
  </si>
  <si>
    <t>gross margin</t>
  </si>
  <si>
    <t>net sales</t>
  </si>
  <si>
    <t>Laat hierbij zien de volgende</t>
  </si>
  <si>
    <t>winstbegrippen zien.</t>
  </si>
  <si>
    <t>netto verkopen</t>
  </si>
  <si>
    <t>netto verkopen en diensten</t>
  </si>
  <si>
    <t>Dotatie aan voorziening oninbare debiteuren</t>
  </si>
  <si>
    <t>Afschrijvingskosten bedrijfsauto</t>
  </si>
  <si>
    <t>debiteuren gevormd. De toevoeging aan de voorziening gebeurt halfjaarlijks.</t>
  </si>
  <si>
    <t>netto omzet</t>
  </si>
  <si>
    <t>bedrijfskosten</t>
  </si>
  <si>
    <t>brutomarge</t>
  </si>
  <si>
    <t>Interest</t>
  </si>
  <si>
    <t>winst voor belastingen</t>
  </si>
  <si>
    <t>winst na belastingen</t>
  </si>
  <si>
    <t>begin</t>
  </si>
  <si>
    <t>Netto winst</t>
  </si>
  <si>
    <t>einde</t>
  </si>
  <si>
    <t xml:space="preserve">U mag er van uitgaan dat de door u gemaakte boekingen bij A in deze saldibalans zijn </t>
  </si>
  <si>
    <t>verwerkt.</t>
  </si>
  <si>
    <t>NB Dit is de aangepaste saldibalans vòòr het maken van afsluitende boekingen,</t>
  </si>
  <si>
    <t xml:space="preserve">Stel op basis van bovenstaande aangepaste saldibalans een </t>
  </si>
  <si>
    <t>"multistep income statement" op.</t>
  </si>
  <si>
    <t>trialbalance) beschikbaar.</t>
  </si>
  <si>
    <t xml:space="preserve">Geef de voorafgaande journaalposten naar aanleiding van bovenstaande </t>
  </si>
  <si>
    <t>3% korting bij betaling binnen 10 dagen.</t>
  </si>
  <si>
    <t>betalingstermijn:</t>
  </si>
  <si>
    <t>De afnemer zorgt zelf voor het vervoer.</t>
  </si>
  <si>
    <t>Aangezien Earth and Fire een halfjaaroverzicht  wil opstellen worden eind juni 2011</t>
  </si>
  <si>
    <t>Eind juni 2011 is de volgende saldibalans (trial balance) opgesteld van Earth and Fire.</t>
  </si>
  <si>
    <t>Informatie tbv voorafgaande journaalposten</t>
  </si>
  <si>
    <t>vooruitbetalen. Het daartoe op 1 januari 2011 betaalde bedrag € 22.000.</t>
  </si>
  <si>
    <t>Na verrekening van de in het eerste halfjaar van 2011 ontvangen garagenota's</t>
  </si>
  <si>
    <t>resteert nog een bedrag € 1.121.</t>
  </si>
  <si>
    <t>Earth and Fire verwacht dat 4% van de NETTO OMZET niet betaald zal worden vanwege</t>
  </si>
  <si>
    <t>(closing entries).</t>
  </si>
  <si>
    <t>Rekeningschema</t>
  </si>
  <si>
    <t>Accounts receivables</t>
  </si>
  <si>
    <t>Allowance for uncollectibel account rec.</t>
  </si>
  <si>
    <t>Prepaid rent</t>
  </si>
  <si>
    <t>Prepaid insurance</t>
  </si>
  <si>
    <t>Prepaid maintenace</t>
  </si>
  <si>
    <t>Inventory heating system (A+B)</t>
  </si>
  <si>
    <t>Delivery trucks</t>
  </si>
  <si>
    <t>Accumulated depreciation delivery trucks</t>
  </si>
  <si>
    <t>Accounts payable</t>
  </si>
  <si>
    <t>Taxes payable</t>
  </si>
  <si>
    <t>Interest payable</t>
  </si>
  <si>
    <t>Long term debt</t>
  </si>
  <si>
    <t>Share capital</t>
  </si>
  <si>
    <t>Retained earnings</t>
  </si>
  <si>
    <t>Depreciation expense delivery truck</t>
  </si>
  <si>
    <t>Taxes expense</t>
  </si>
  <si>
    <t>Rent expense</t>
  </si>
  <si>
    <t>Freight in expense</t>
  </si>
  <si>
    <t>Cost of goods sold</t>
  </si>
  <si>
    <t>Interest expense</t>
  </si>
  <si>
    <t>Sales from heatingsystems</t>
  </si>
  <si>
    <t>Maintenance expense</t>
  </si>
  <si>
    <t>Purchase discount</t>
  </si>
  <si>
    <t>Service revenues</t>
  </si>
  <si>
    <t>Sales retuns</t>
  </si>
  <si>
    <t>Salaries expense</t>
  </si>
  <si>
    <t>Allowance expense for uncollectible acc rec</t>
  </si>
  <si>
    <t>Sales discount</t>
  </si>
  <si>
    <t>Insurance expense</t>
  </si>
  <si>
    <t>punten</t>
  </si>
  <si>
    <t>verwarmingssystemen. Er zijn omzetcategorieen: verkopen systemen en diensten.</t>
  </si>
  <si>
    <t>Alle betalingen lopen via de bank.</t>
  </si>
  <si>
    <t>Aan het einde van het BOEKJAAR  2012 !! is de volgende aangepaste saldibalans  (adjusted</t>
  </si>
  <si>
    <t>De boekingen van A en B zijn al verwerkt in het voorgaande boekjaar. Dit is het jaar 2012</t>
  </si>
  <si>
    <t>inkoopwaarde van de  verkopen</t>
  </si>
  <si>
    <t>De aanschafwaarde van deze bedrijfsauto was:</t>
  </si>
  <si>
    <t>De cumulatieve afschrijving op deze bedrijfsauto bedroeg</t>
  </si>
  <si>
    <t>Te ontvangen bedragen verzekeringsmaatschappij</t>
  </si>
  <si>
    <t>Het bedrag zal in juli 2011 worden uitgekeerd.</t>
  </si>
  <si>
    <t>De bedrijfsauto zal niet worden gerepareerd.</t>
  </si>
  <si>
    <t>Van de verzekeringsmaatschappij is op 30 juni het volgende bericht ontvangen.</t>
  </si>
  <si>
    <t>Afronding ongeval met bedrijfsauto op 2 jan 2011.</t>
  </si>
  <si>
    <t>De resterende bedrijfsauto's(zie ook B) worden in 8 jaar lineair afgeschreven zonder</t>
  </si>
  <si>
    <t>restwaarde</t>
  </si>
  <si>
    <t>30 punten</t>
  </si>
  <si>
    <t>Gevraagd A (10 pnt)</t>
  </si>
  <si>
    <t>basis van het LIFO systeem.</t>
  </si>
  <si>
    <t>Bijzondere baten</t>
  </si>
  <si>
    <t>Bijzondere last</t>
  </si>
  <si>
    <t>Afronding ongeluk bedrijfsauto: Uit te keren bedrag € 2.600.</t>
  </si>
  <si>
    <t>Bijzondere lasten</t>
  </si>
  <si>
    <t>Gevraagd D (3 pnt)</t>
  </si>
  <si>
    <t>Gevraagd C (5 pnt)</t>
  </si>
  <si>
    <t>Vraag B (12 pnt)</t>
  </si>
  <si>
    <t>gegevens per 30 juni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</si>
</sst>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€&quot;\ #,##0_-;[Red]&quot;€&quot;\ #,##0\-"/>
    <numFmt numFmtId="164" formatCode="[$-413]d/mmm/yy;@"/>
    <numFmt numFmtId="165" formatCode="&quot;€&quot;\ #,##0.00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15" fontId="0" fillId="0" borderId="0" xfId="0" applyNumberFormat="1"/>
    <xf numFmtId="164" fontId="0" fillId="0" borderId="0" xfId="0" applyNumberFormat="1"/>
    <xf numFmtId="3" fontId="0" fillId="0" borderId="0" xfId="0" applyNumberFormat="1"/>
    <xf numFmtId="3" fontId="0" fillId="0" borderId="1" xfId="0" applyNumberFormat="1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164" fontId="0" fillId="0" borderId="5" xfId="0" applyNumberFormat="1" applyBorder="1"/>
    <xf numFmtId="0" fontId="0" fillId="0" borderId="0" xfId="0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0" fontId="0" fillId="0" borderId="11" xfId="0" applyBorder="1"/>
    <xf numFmtId="0" fontId="0" fillId="0" borderId="12" xfId="0" applyBorder="1"/>
    <xf numFmtId="165" fontId="0" fillId="0" borderId="0" xfId="0" applyNumberFormat="1" applyBorder="1"/>
    <xf numFmtId="0" fontId="0" fillId="0" borderId="0" xfId="0" applyFill="1"/>
    <xf numFmtId="3" fontId="0" fillId="0" borderId="1" xfId="0" applyNumberFormat="1" applyFill="1" applyBorder="1"/>
    <xf numFmtId="0" fontId="0" fillId="0" borderId="2" xfId="0" applyBorder="1"/>
    <xf numFmtId="0" fontId="0" fillId="0" borderId="5" xfId="0" applyBorder="1"/>
    <xf numFmtId="0" fontId="0" fillId="0" borderId="7" xfId="0" applyBorder="1"/>
    <xf numFmtId="164" fontId="0" fillId="0" borderId="1" xfId="0" applyNumberFormat="1" applyBorder="1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8" xfId="0" applyFill="1" applyBorder="1"/>
    <xf numFmtId="3" fontId="1" fillId="2" borderId="1" xfId="0" applyNumberFormat="1" applyFont="1" applyFill="1" applyBorder="1"/>
    <xf numFmtId="165" fontId="0" fillId="0" borderId="0" xfId="0" applyNumberFormat="1"/>
    <xf numFmtId="165" fontId="0" fillId="0" borderId="0" xfId="0" applyNumberFormat="1" applyAlignment="1">
      <alignment horizontal="right"/>
    </xf>
    <xf numFmtId="0" fontId="0" fillId="2" borderId="0" xfId="0" applyFill="1" applyBorder="1"/>
    <xf numFmtId="3" fontId="0" fillId="0" borderId="0" xfId="0" applyNumberFormat="1" applyBorder="1"/>
    <xf numFmtId="0" fontId="0" fillId="0" borderId="1" xfId="0" applyBorder="1"/>
    <xf numFmtId="3" fontId="0" fillId="0" borderId="3" xfId="0" applyNumberFormat="1" applyBorder="1"/>
    <xf numFmtId="3" fontId="0" fillId="0" borderId="8" xfId="0" applyNumberFormat="1" applyBorder="1"/>
    <xf numFmtId="0" fontId="3" fillId="0" borderId="0" xfId="0" applyFont="1"/>
    <xf numFmtId="0" fontId="0" fillId="0" borderId="0" xfId="0" applyFont="1"/>
    <xf numFmtId="0" fontId="2" fillId="0" borderId="0" xfId="0" applyFont="1" applyBorder="1"/>
    <xf numFmtId="3" fontId="2" fillId="0" borderId="0" xfId="0" applyNumberFormat="1" applyFont="1" applyBorder="1"/>
    <xf numFmtId="3" fontId="2" fillId="0" borderId="6" xfId="0" applyNumberFormat="1" applyFont="1" applyBorder="1"/>
    <xf numFmtId="3" fontId="0" fillId="0" borderId="6" xfId="0" applyNumberFormat="1" applyBorder="1"/>
    <xf numFmtId="0" fontId="3" fillId="0" borderId="0" xfId="0" applyFont="1" applyFill="1" applyBorder="1"/>
    <xf numFmtId="3" fontId="0" fillId="0" borderId="4" xfId="0" applyNumberFormat="1" applyBorder="1"/>
    <xf numFmtId="3" fontId="0" fillId="0" borderId="9" xfId="0" applyNumberFormat="1" applyBorder="1"/>
    <xf numFmtId="6" fontId="3" fillId="0" borderId="0" xfId="0" applyNumberFormat="1" applyFont="1"/>
    <xf numFmtId="2" fontId="0" fillId="0" borderId="1" xfId="0" applyNumberFormat="1" applyBorder="1"/>
    <xf numFmtId="2" fontId="0" fillId="0" borderId="3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0" xfId="0" applyNumberFormat="1" applyBorder="1"/>
    <xf numFmtId="2" fontId="0" fillId="2" borderId="0" xfId="0" applyNumberFormat="1" applyFill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8" xfId="0" applyNumberFormat="1" applyBorder="1"/>
    <xf numFmtId="2" fontId="0" fillId="2" borderId="8" xfId="0" applyNumberFormat="1" applyFill="1" applyBorder="1"/>
    <xf numFmtId="2" fontId="0" fillId="0" borderId="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7"/>
  <sheetViews>
    <sheetView tabSelected="1" workbookViewId="0">
      <selection activeCell="G2" sqref="G2"/>
    </sheetView>
  </sheetViews>
  <sheetFormatPr defaultRowHeight="15" x14ac:dyDescent="0.25"/>
  <cols>
    <col min="2" max="2" width="9.5703125" bestFit="1" customWidth="1"/>
    <col min="3" max="3" width="12.7109375" customWidth="1"/>
    <col min="4" max="4" width="10.42578125" bestFit="1" customWidth="1"/>
    <col min="5" max="5" width="11.28515625" bestFit="1" customWidth="1"/>
    <col min="15" max="15" width="8.85546875" customWidth="1"/>
  </cols>
  <sheetData>
    <row r="1" spans="1:5" x14ac:dyDescent="0.25">
      <c r="A1" t="s">
        <v>0</v>
      </c>
      <c r="C1" t="s">
        <v>174</v>
      </c>
    </row>
    <row r="3" spans="1:5" x14ac:dyDescent="0.25">
      <c r="A3" t="s">
        <v>1</v>
      </c>
    </row>
    <row r="4" spans="1:5" x14ac:dyDescent="0.25">
      <c r="A4" t="s">
        <v>160</v>
      </c>
    </row>
    <row r="5" spans="1:5" x14ac:dyDescent="0.25">
      <c r="A5" t="s">
        <v>16</v>
      </c>
    </row>
    <row r="6" spans="1:5" x14ac:dyDescent="0.25">
      <c r="A6" t="s">
        <v>2</v>
      </c>
    </row>
    <row r="7" spans="1:5" x14ac:dyDescent="0.25">
      <c r="A7" t="s">
        <v>176</v>
      </c>
    </row>
    <row r="9" spans="1:5" x14ac:dyDescent="0.25">
      <c r="A9" t="s">
        <v>9</v>
      </c>
    </row>
    <row r="11" spans="1:5" x14ac:dyDescent="0.25">
      <c r="B11" t="s">
        <v>3</v>
      </c>
      <c r="C11" s="24" t="s">
        <v>4</v>
      </c>
      <c r="D11" s="24" t="s">
        <v>5</v>
      </c>
    </row>
    <row r="12" spans="1:5" x14ac:dyDescent="0.25">
      <c r="B12" t="s">
        <v>75</v>
      </c>
      <c r="C12" s="24"/>
      <c r="D12" s="24"/>
    </row>
    <row r="13" spans="1:5" x14ac:dyDescent="0.25">
      <c r="B13" s="1">
        <v>40603</v>
      </c>
      <c r="C13">
        <v>10</v>
      </c>
      <c r="D13" s="28">
        <v>1500</v>
      </c>
      <c r="E13" s="28"/>
    </row>
    <row r="14" spans="1:5" x14ac:dyDescent="0.25">
      <c r="B14" s="1">
        <v>40634</v>
      </c>
      <c r="C14">
        <v>35</v>
      </c>
      <c r="D14" s="28">
        <v>1600</v>
      </c>
      <c r="E14" s="28"/>
    </row>
    <row r="15" spans="1:5" x14ac:dyDescent="0.25">
      <c r="D15" s="28"/>
      <c r="E15" s="28">
        <f>+C13*D13+C14*D14</f>
        <v>71000</v>
      </c>
    </row>
    <row r="16" spans="1:5" x14ac:dyDescent="0.25">
      <c r="B16" t="s">
        <v>6</v>
      </c>
      <c r="C16" s="24" t="s">
        <v>4</v>
      </c>
      <c r="D16" s="29" t="s">
        <v>5</v>
      </c>
      <c r="E16" s="28"/>
    </row>
    <row r="17" spans="1:16" x14ac:dyDescent="0.25">
      <c r="B17" t="str">
        <f>+B12</f>
        <v>datum leverantie</v>
      </c>
      <c r="C17" s="24"/>
      <c r="D17" s="29"/>
      <c r="E17" s="28"/>
    </row>
    <row r="18" spans="1:16" x14ac:dyDescent="0.25">
      <c r="B18" s="1">
        <v>40617</v>
      </c>
      <c r="C18">
        <v>6</v>
      </c>
      <c r="D18" s="28">
        <v>3200</v>
      </c>
      <c r="E18" s="28"/>
    </row>
    <row r="19" spans="1:16" x14ac:dyDescent="0.25">
      <c r="B19" s="2">
        <v>40648</v>
      </c>
      <c r="C19">
        <v>12</v>
      </c>
      <c r="D19" s="28">
        <v>3100</v>
      </c>
      <c r="E19" s="28"/>
    </row>
    <row r="20" spans="1:16" x14ac:dyDescent="0.25">
      <c r="D20" s="28"/>
      <c r="E20" s="28">
        <f>+C18*D18+C19*D19</f>
        <v>56400</v>
      </c>
    </row>
    <row r="22" spans="1:16" x14ac:dyDescent="0.25">
      <c r="A22" t="s">
        <v>57</v>
      </c>
    </row>
    <row r="23" spans="1:16" x14ac:dyDescent="0.25">
      <c r="A23" t="s">
        <v>161</v>
      </c>
    </row>
    <row r="24" spans="1:16" x14ac:dyDescent="0.25">
      <c r="A24" s="5">
        <v>40665</v>
      </c>
      <c r="B24" s="6" t="s">
        <v>38</v>
      </c>
      <c r="C24" s="6"/>
      <c r="D24" s="6"/>
      <c r="E24" s="6"/>
      <c r="F24" s="6"/>
      <c r="G24" s="6"/>
      <c r="H24" s="7"/>
    </row>
    <row r="25" spans="1:16" x14ac:dyDescent="0.25">
      <c r="A25" s="8"/>
      <c r="B25" s="9" t="s">
        <v>7</v>
      </c>
      <c r="C25" s="9"/>
      <c r="D25" s="17">
        <v>1650</v>
      </c>
      <c r="E25" s="9" t="s">
        <v>8</v>
      </c>
      <c r="F25" s="9"/>
      <c r="G25" s="9"/>
      <c r="H25" s="10"/>
    </row>
    <row r="26" spans="1:16" x14ac:dyDescent="0.25">
      <c r="A26" s="8"/>
      <c r="B26" s="9" t="s">
        <v>14</v>
      </c>
      <c r="C26" s="9"/>
      <c r="D26" s="17"/>
      <c r="E26" s="9" t="s">
        <v>118</v>
      </c>
      <c r="F26" s="9"/>
      <c r="G26" s="9"/>
      <c r="H26" s="10"/>
      <c r="O26" s="3"/>
      <c r="P26" s="3"/>
    </row>
    <row r="27" spans="1:16" x14ac:dyDescent="0.25">
      <c r="A27" s="8"/>
      <c r="B27" s="9"/>
      <c r="C27" s="9"/>
      <c r="D27" s="17"/>
      <c r="E27" s="9" t="s">
        <v>119</v>
      </c>
      <c r="F27" s="9"/>
      <c r="G27" s="9" t="s">
        <v>15</v>
      </c>
      <c r="H27" s="10"/>
      <c r="O27" s="3"/>
      <c r="P27" s="3"/>
    </row>
    <row r="28" spans="1:16" x14ac:dyDescent="0.25">
      <c r="A28" s="8"/>
      <c r="B28" s="9" t="s">
        <v>39</v>
      </c>
      <c r="C28" s="9"/>
      <c r="D28" s="17"/>
      <c r="E28" s="9"/>
      <c r="F28" s="9"/>
      <c r="G28" s="9"/>
      <c r="H28" s="10"/>
      <c r="O28" s="3"/>
      <c r="P28" s="3"/>
    </row>
    <row r="29" spans="1:16" x14ac:dyDescent="0.25">
      <c r="A29" s="8"/>
      <c r="B29" s="9" t="s">
        <v>10</v>
      </c>
      <c r="C29" s="9"/>
      <c r="D29" s="17">
        <v>150</v>
      </c>
      <c r="E29" s="9" t="s">
        <v>11</v>
      </c>
      <c r="F29" s="9"/>
      <c r="G29" s="9"/>
      <c r="H29" s="10"/>
      <c r="O29" s="3"/>
      <c r="P29" s="3"/>
    </row>
    <row r="30" spans="1:16" x14ac:dyDescent="0.25">
      <c r="A30" s="8"/>
      <c r="B30" s="9" t="s">
        <v>31</v>
      </c>
      <c r="C30" s="9"/>
      <c r="D30" s="9"/>
      <c r="E30" s="9"/>
      <c r="F30" s="9"/>
      <c r="G30" s="9"/>
      <c r="H30" s="10"/>
      <c r="O30" s="3"/>
      <c r="P30" s="3"/>
    </row>
    <row r="31" spans="1:16" x14ac:dyDescent="0.25">
      <c r="A31" s="11"/>
      <c r="B31" s="12" t="s">
        <v>36</v>
      </c>
      <c r="C31" s="12"/>
      <c r="D31" s="12"/>
      <c r="E31" s="12"/>
      <c r="F31" s="12"/>
      <c r="G31" s="12"/>
      <c r="H31" s="13"/>
    </row>
    <row r="32" spans="1:16" x14ac:dyDescent="0.25">
      <c r="A32" s="5">
        <v>40666</v>
      </c>
      <c r="B32" s="6" t="s">
        <v>18</v>
      </c>
      <c r="C32" s="6"/>
      <c r="D32" s="6"/>
      <c r="E32" s="6"/>
      <c r="F32" s="6"/>
      <c r="G32" s="6"/>
      <c r="H32" s="7"/>
    </row>
    <row r="33" spans="1:16" x14ac:dyDescent="0.25">
      <c r="A33" s="8"/>
      <c r="B33" s="9" t="s">
        <v>12</v>
      </c>
      <c r="C33" s="9"/>
      <c r="D33" s="17">
        <v>4200</v>
      </c>
      <c r="E33" s="9" t="s">
        <v>13</v>
      </c>
      <c r="F33" s="9"/>
      <c r="G33" s="9"/>
      <c r="H33" s="10"/>
    </row>
    <row r="34" spans="1:16" ht="16.5" customHeight="1" x14ac:dyDescent="0.25">
      <c r="A34" s="8"/>
      <c r="B34" s="9" t="s">
        <v>14</v>
      </c>
      <c r="C34" s="9"/>
      <c r="D34" s="17"/>
      <c r="E34" s="9" t="s">
        <v>118</v>
      </c>
      <c r="F34" s="9"/>
      <c r="G34" s="9"/>
      <c r="H34" s="10"/>
    </row>
    <row r="35" spans="1:16" ht="16.5" customHeight="1" x14ac:dyDescent="0.25">
      <c r="A35" s="8"/>
      <c r="B35" s="9"/>
      <c r="C35" s="9"/>
      <c r="D35" s="17"/>
      <c r="E35" s="9" t="s">
        <v>119</v>
      </c>
      <c r="F35" s="9"/>
      <c r="G35" s="9" t="s">
        <v>15</v>
      </c>
      <c r="H35" s="10"/>
    </row>
    <row r="36" spans="1:16" ht="16.5" customHeight="1" x14ac:dyDescent="0.25">
      <c r="A36" s="8"/>
      <c r="B36" s="25" t="s">
        <v>39</v>
      </c>
      <c r="C36" s="9"/>
      <c r="D36" s="17"/>
      <c r="E36" s="9"/>
      <c r="F36" s="9"/>
      <c r="G36" s="9"/>
      <c r="H36" s="10"/>
    </row>
    <row r="37" spans="1:16" x14ac:dyDescent="0.25">
      <c r="A37" s="8"/>
      <c r="B37" s="9"/>
      <c r="C37" s="9"/>
      <c r="D37" s="17"/>
      <c r="E37" s="9"/>
      <c r="F37" s="9"/>
      <c r="G37" s="9"/>
      <c r="H37" s="10"/>
      <c r="O37" s="3"/>
      <c r="P37" s="3"/>
    </row>
    <row r="38" spans="1:16" x14ac:dyDescent="0.25">
      <c r="A38" s="11"/>
      <c r="B38" s="26" t="s">
        <v>120</v>
      </c>
      <c r="C38" s="12"/>
      <c r="D38" s="12"/>
      <c r="E38" s="12"/>
      <c r="F38" s="12"/>
      <c r="G38" s="12"/>
      <c r="H38" s="13"/>
      <c r="O38" s="3"/>
      <c r="P38" s="3"/>
    </row>
    <row r="39" spans="1:16" ht="18.75" customHeight="1" x14ac:dyDescent="0.25">
      <c r="A39" s="2"/>
    </row>
    <row r="40" spans="1:16" x14ac:dyDescent="0.25">
      <c r="A40" s="14">
        <v>40667</v>
      </c>
      <c r="B40" s="15" t="s">
        <v>37</v>
      </c>
      <c r="C40" s="15"/>
      <c r="D40" s="15"/>
      <c r="E40" s="15"/>
      <c r="F40" s="15"/>
      <c r="G40" s="15"/>
      <c r="H40" s="16"/>
    </row>
    <row r="41" spans="1:16" x14ac:dyDescent="0.25">
      <c r="A41" s="2"/>
    </row>
    <row r="42" spans="1:16" x14ac:dyDescent="0.25">
      <c r="A42" s="5">
        <v>40668</v>
      </c>
      <c r="B42" s="6" t="s">
        <v>19</v>
      </c>
      <c r="C42" s="6"/>
      <c r="D42" s="6"/>
      <c r="E42" s="6"/>
      <c r="F42" s="6"/>
      <c r="G42" s="6"/>
      <c r="H42" s="7"/>
      <c r="O42" s="3"/>
      <c r="P42" s="3"/>
    </row>
    <row r="43" spans="1:16" x14ac:dyDescent="0.25">
      <c r="A43" s="8"/>
      <c r="B43" s="9" t="s">
        <v>73</v>
      </c>
      <c r="C43" s="9"/>
      <c r="D43" s="9"/>
      <c r="E43" s="9"/>
      <c r="F43" s="9"/>
      <c r="G43" s="9"/>
      <c r="H43" s="10"/>
    </row>
    <row r="44" spans="1:16" x14ac:dyDescent="0.25">
      <c r="A44" s="8"/>
      <c r="B44" s="9"/>
      <c r="C44" s="9"/>
      <c r="D44" s="9"/>
      <c r="E44" s="9"/>
      <c r="F44" s="9"/>
      <c r="G44" s="9"/>
      <c r="H44" s="10"/>
    </row>
    <row r="45" spans="1:16" x14ac:dyDescent="0.25">
      <c r="A45" s="8"/>
      <c r="B45" s="9" t="s">
        <v>20</v>
      </c>
      <c r="C45" s="9"/>
      <c r="D45" s="9"/>
      <c r="E45" s="9"/>
      <c r="F45" s="9"/>
      <c r="G45" s="9"/>
      <c r="H45" s="10"/>
    </row>
    <row r="46" spans="1:16" x14ac:dyDescent="0.25">
      <c r="A46" s="11"/>
      <c r="B46" s="12" t="s">
        <v>17</v>
      </c>
      <c r="C46" s="12"/>
      <c r="D46" s="12"/>
      <c r="E46" s="12"/>
      <c r="F46" s="12"/>
      <c r="G46" s="12"/>
      <c r="H46" s="13"/>
    </row>
    <row r="47" spans="1:16" x14ac:dyDescent="0.25">
      <c r="A47" s="2"/>
    </row>
    <row r="48" spans="1:16" x14ac:dyDescent="0.25">
      <c r="A48" s="5">
        <v>40669</v>
      </c>
      <c r="B48" s="6" t="s">
        <v>74</v>
      </c>
      <c r="C48" s="6"/>
      <c r="D48" s="6"/>
      <c r="E48" s="6"/>
      <c r="F48" s="6"/>
      <c r="G48" s="6"/>
      <c r="H48" s="7"/>
      <c r="O48" s="3"/>
      <c r="P48" s="3"/>
    </row>
    <row r="49" spans="1:9" x14ac:dyDescent="0.25">
      <c r="A49" s="22"/>
      <c r="B49" s="26" t="s">
        <v>22</v>
      </c>
      <c r="C49" s="12"/>
      <c r="D49" s="12"/>
      <c r="E49" s="12"/>
      <c r="F49" s="12"/>
      <c r="G49" s="12"/>
      <c r="H49" s="13"/>
    </row>
    <row r="53" spans="1:9" x14ac:dyDescent="0.25">
      <c r="A53" t="s">
        <v>175</v>
      </c>
      <c r="C53" t="s">
        <v>21</v>
      </c>
      <c r="I53" t="s">
        <v>159</v>
      </c>
    </row>
    <row r="54" spans="1:9" x14ac:dyDescent="0.25">
      <c r="C54" t="s">
        <v>65</v>
      </c>
      <c r="I54">
        <f>SUM(I56:I395)</f>
        <v>30</v>
      </c>
    </row>
    <row r="56" spans="1:9" x14ac:dyDescent="0.25">
      <c r="A56" s="23">
        <f>+A24</f>
        <v>40665</v>
      </c>
      <c r="B56" s="6"/>
      <c r="C56" s="6"/>
      <c r="D56" s="6"/>
      <c r="E56" s="6"/>
      <c r="F56" s="6"/>
      <c r="G56" s="6"/>
      <c r="H56" s="7"/>
      <c r="I56">
        <v>2</v>
      </c>
    </row>
    <row r="57" spans="1:9" x14ac:dyDescent="0.25">
      <c r="A57" s="21"/>
      <c r="B57" s="37"/>
      <c r="C57" s="37" t="s">
        <v>27</v>
      </c>
      <c r="D57" s="37"/>
      <c r="E57" s="37"/>
      <c r="F57" s="37"/>
      <c r="G57" s="38">
        <f>15*1650</f>
        <v>24750</v>
      </c>
      <c r="H57" s="39"/>
    </row>
    <row r="58" spans="1:9" x14ac:dyDescent="0.25">
      <c r="A58" s="21"/>
      <c r="B58" s="37" t="s">
        <v>28</v>
      </c>
      <c r="C58" s="37" t="s">
        <v>29</v>
      </c>
      <c r="D58" s="37"/>
      <c r="E58" s="37"/>
      <c r="F58" s="37"/>
      <c r="G58" s="38"/>
      <c r="H58" s="39">
        <f>+G57+150</f>
        <v>24900</v>
      </c>
    </row>
    <row r="59" spans="1:9" x14ac:dyDescent="0.25">
      <c r="A59" s="21"/>
      <c r="B59" s="37"/>
      <c r="C59" s="37" t="s">
        <v>30</v>
      </c>
      <c r="D59" s="37"/>
      <c r="E59" s="37"/>
      <c r="F59" s="37"/>
      <c r="G59" s="38">
        <v>150</v>
      </c>
      <c r="H59" s="39"/>
    </row>
    <row r="60" spans="1:9" x14ac:dyDescent="0.25">
      <c r="A60" s="21"/>
      <c r="B60" s="9"/>
      <c r="C60" s="9"/>
      <c r="D60" s="9"/>
      <c r="E60" s="9"/>
      <c r="F60" s="9"/>
      <c r="G60" s="9"/>
      <c r="H60" s="10"/>
    </row>
    <row r="61" spans="1:9" x14ac:dyDescent="0.25">
      <c r="A61" s="22"/>
      <c r="B61" s="12"/>
      <c r="C61" s="12"/>
      <c r="D61" s="12"/>
      <c r="E61" s="12"/>
      <c r="F61" s="12"/>
      <c r="G61" s="12"/>
      <c r="H61" s="13"/>
    </row>
    <row r="63" spans="1:9" x14ac:dyDescent="0.25">
      <c r="A63" s="23">
        <f>+A32</f>
        <v>40666</v>
      </c>
      <c r="B63" s="6"/>
      <c r="C63" s="6"/>
      <c r="D63" s="6"/>
      <c r="E63" s="6"/>
      <c r="F63" s="6"/>
      <c r="G63" s="6"/>
      <c r="H63" s="7"/>
    </row>
    <row r="64" spans="1:9" x14ac:dyDescent="0.25">
      <c r="A64" s="21"/>
      <c r="B64" s="37"/>
      <c r="C64" s="37" t="s">
        <v>24</v>
      </c>
      <c r="D64" s="37"/>
      <c r="E64" s="37"/>
      <c r="F64" s="37"/>
      <c r="G64" s="38">
        <f>8*4200</f>
        <v>33600</v>
      </c>
      <c r="H64" s="39"/>
      <c r="I64">
        <v>1</v>
      </c>
    </row>
    <row r="65" spans="1:9" x14ac:dyDescent="0.25">
      <c r="A65" s="21"/>
      <c r="B65" s="37" t="s">
        <v>32</v>
      </c>
      <c r="C65" s="37" t="s">
        <v>47</v>
      </c>
      <c r="D65" s="37"/>
      <c r="E65" s="37"/>
      <c r="F65" s="37"/>
      <c r="G65" s="38"/>
      <c r="H65" s="39">
        <f>+G64</f>
        <v>33600</v>
      </c>
    </row>
    <row r="66" spans="1:9" x14ac:dyDescent="0.25">
      <c r="A66" s="21"/>
      <c r="B66" s="37"/>
      <c r="C66" s="37" t="str">
        <f>+A133</f>
        <v>Inkoopwaarde van de verkopen</v>
      </c>
      <c r="D66" s="37"/>
      <c r="E66" s="37"/>
      <c r="F66" s="37"/>
      <c r="G66" s="38">
        <f>8*3100</f>
        <v>24800</v>
      </c>
      <c r="H66" s="39"/>
      <c r="I66">
        <v>1</v>
      </c>
    </row>
    <row r="67" spans="1:9" x14ac:dyDescent="0.25">
      <c r="A67" s="21"/>
      <c r="B67" s="37" t="s">
        <v>28</v>
      </c>
      <c r="C67" s="37" t="str">
        <f>+A116</f>
        <v>Voorraad verwarmingssystemen (type A+B)</v>
      </c>
      <c r="D67" s="37"/>
      <c r="E67" s="37"/>
      <c r="F67" s="37"/>
      <c r="G67" s="38"/>
      <c r="H67" s="39">
        <f>+G66</f>
        <v>24800</v>
      </c>
    </row>
    <row r="68" spans="1:9" x14ac:dyDescent="0.25">
      <c r="A68" s="22"/>
      <c r="B68" s="12"/>
      <c r="C68" s="12"/>
      <c r="D68" s="12"/>
      <c r="E68" s="12"/>
      <c r="F68" s="12"/>
      <c r="G68" s="12"/>
      <c r="H68" s="13"/>
    </row>
    <row r="70" spans="1:9" x14ac:dyDescent="0.25">
      <c r="A70" s="23">
        <f>+A40</f>
        <v>40667</v>
      </c>
      <c r="B70" s="6"/>
      <c r="C70" s="6"/>
      <c r="D70" s="6"/>
      <c r="E70" s="6"/>
      <c r="F70" s="6"/>
      <c r="G70" s="6"/>
      <c r="H70" s="7"/>
    </row>
    <row r="71" spans="1:9" x14ac:dyDescent="0.25">
      <c r="A71" s="21"/>
      <c r="B71" s="37"/>
      <c r="C71" s="37" t="s">
        <v>34</v>
      </c>
      <c r="D71" s="37"/>
      <c r="E71" s="37"/>
      <c r="F71" s="37"/>
      <c r="G71" s="38"/>
      <c r="H71" s="39">
        <f>0.03*H58</f>
        <v>747</v>
      </c>
      <c r="I71">
        <v>2</v>
      </c>
    </row>
    <row r="72" spans="1:9" x14ac:dyDescent="0.25">
      <c r="A72" s="21"/>
      <c r="B72" s="37" t="s">
        <v>28</v>
      </c>
      <c r="C72" s="37" t="s">
        <v>23</v>
      </c>
      <c r="D72" s="37"/>
      <c r="E72" s="37"/>
      <c r="F72" s="37"/>
      <c r="G72" s="38"/>
      <c r="H72" s="39">
        <f>0.97*H58</f>
        <v>24153</v>
      </c>
    </row>
    <row r="73" spans="1:9" x14ac:dyDescent="0.25">
      <c r="A73" s="21"/>
      <c r="B73" s="37"/>
      <c r="C73" s="37" t="s">
        <v>29</v>
      </c>
      <c r="D73" s="37"/>
      <c r="E73" s="37"/>
      <c r="F73" s="37"/>
      <c r="G73" s="38">
        <f>+H58</f>
        <v>24900</v>
      </c>
      <c r="H73" s="39"/>
    </row>
    <row r="74" spans="1:9" x14ac:dyDescent="0.25">
      <c r="A74" s="21"/>
      <c r="B74" s="9"/>
      <c r="C74" s="9"/>
      <c r="D74" s="9"/>
      <c r="E74" s="9"/>
      <c r="F74" s="9"/>
      <c r="G74" s="9"/>
      <c r="H74" s="10"/>
    </row>
    <row r="75" spans="1:9" x14ac:dyDescent="0.25">
      <c r="A75" s="22"/>
      <c r="B75" s="12"/>
      <c r="C75" s="12"/>
      <c r="D75" s="12"/>
      <c r="E75" s="12"/>
      <c r="F75" s="12"/>
      <c r="G75" s="12"/>
      <c r="H75" s="13"/>
    </row>
    <row r="77" spans="1:9" x14ac:dyDescent="0.25">
      <c r="A77" s="23">
        <f>+A42</f>
        <v>40668</v>
      </c>
      <c r="B77" s="6"/>
      <c r="C77" s="6"/>
      <c r="D77" s="6"/>
      <c r="E77" s="6"/>
      <c r="F77" s="6"/>
      <c r="G77" s="6"/>
      <c r="H77" s="7"/>
    </row>
    <row r="78" spans="1:9" x14ac:dyDescent="0.25">
      <c r="A78" s="21"/>
      <c r="B78" s="37"/>
      <c r="C78" s="37" t="s">
        <v>35</v>
      </c>
      <c r="D78" s="37"/>
      <c r="E78" s="37"/>
      <c r="F78" s="37"/>
      <c r="G78" s="38">
        <f>2*4200</f>
        <v>8400</v>
      </c>
      <c r="H78" s="39"/>
      <c r="I78">
        <v>1</v>
      </c>
    </row>
    <row r="79" spans="1:9" x14ac:dyDescent="0.25">
      <c r="A79" s="21"/>
      <c r="B79" s="37" t="s">
        <v>28</v>
      </c>
      <c r="C79" s="37" t="s">
        <v>24</v>
      </c>
      <c r="D79" s="37"/>
      <c r="E79" s="37"/>
      <c r="F79" s="37"/>
      <c r="G79" s="38"/>
      <c r="H79" s="39">
        <f>+G78</f>
        <v>8400</v>
      </c>
    </row>
    <row r="80" spans="1:9" x14ac:dyDescent="0.25">
      <c r="A80" s="21"/>
      <c r="B80" s="37"/>
      <c r="C80" s="37" t="str">
        <f>+A116</f>
        <v>Voorraad verwarmingssystemen (type A+B)</v>
      </c>
      <c r="D80" s="37"/>
      <c r="E80" s="37"/>
      <c r="F80" s="37"/>
      <c r="G80" s="38">
        <f>2*3100</f>
        <v>6200</v>
      </c>
      <c r="H80" s="39"/>
      <c r="I80">
        <v>1</v>
      </c>
    </row>
    <row r="81" spans="1:9" x14ac:dyDescent="0.25">
      <c r="A81" s="21"/>
      <c r="B81" s="37" t="s">
        <v>28</v>
      </c>
      <c r="C81" s="37" t="str">
        <f>+A133</f>
        <v>Inkoopwaarde van de verkopen</v>
      </c>
      <c r="D81" s="37"/>
      <c r="E81" s="37"/>
      <c r="F81" s="37"/>
      <c r="G81" s="38"/>
      <c r="H81" s="39">
        <f>+G80</f>
        <v>6200</v>
      </c>
    </row>
    <row r="82" spans="1:9" x14ac:dyDescent="0.25">
      <c r="A82" s="22"/>
      <c r="B82" s="12"/>
      <c r="C82" s="12"/>
      <c r="D82" s="12"/>
      <c r="E82" s="12"/>
      <c r="F82" s="12"/>
      <c r="G82" s="12"/>
      <c r="H82" s="13"/>
    </row>
    <row r="84" spans="1:9" x14ac:dyDescent="0.25">
      <c r="A84" s="23">
        <f>+A48</f>
        <v>40669</v>
      </c>
      <c r="B84" s="6"/>
      <c r="C84" s="6"/>
      <c r="D84" s="6"/>
      <c r="E84" s="6"/>
      <c r="F84" s="6"/>
      <c r="G84" s="6"/>
      <c r="H84" s="7"/>
    </row>
    <row r="85" spans="1:9" x14ac:dyDescent="0.25">
      <c r="A85" s="21"/>
      <c r="B85" s="37"/>
      <c r="C85" s="37" t="s">
        <v>23</v>
      </c>
      <c r="D85" s="37"/>
      <c r="E85" s="37"/>
      <c r="F85" s="37"/>
      <c r="G85" s="38">
        <f>0.97*(G64-H79)</f>
        <v>24444</v>
      </c>
      <c r="H85" s="39"/>
      <c r="I85">
        <v>2</v>
      </c>
    </row>
    <row r="86" spans="1:9" x14ac:dyDescent="0.25">
      <c r="A86" s="21"/>
      <c r="B86" s="37"/>
      <c r="C86" s="37" t="s">
        <v>46</v>
      </c>
      <c r="D86" s="37"/>
      <c r="E86" s="37"/>
      <c r="F86" s="37"/>
      <c r="G86" s="38">
        <f>0.03*(G64-H79)</f>
        <v>756</v>
      </c>
      <c r="H86" s="39"/>
    </row>
    <row r="87" spans="1:9" x14ac:dyDescent="0.25">
      <c r="A87" s="21"/>
      <c r="B87" s="37" t="s">
        <v>28</v>
      </c>
      <c r="C87" s="37" t="s">
        <v>24</v>
      </c>
      <c r="D87" s="37"/>
      <c r="E87" s="37"/>
      <c r="F87" s="37"/>
      <c r="G87" s="38"/>
      <c r="H87" s="39">
        <f>+G86+G85</f>
        <v>25200</v>
      </c>
    </row>
    <row r="88" spans="1:9" x14ac:dyDescent="0.25">
      <c r="A88" s="21"/>
      <c r="B88" s="9"/>
      <c r="C88" s="9"/>
      <c r="D88" s="9"/>
      <c r="E88" s="9"/>
      <c r="F88" s="9"/>
      <c r="G88" s="9"/>
      <c r="H88" s="10"/>
    </row>
    <row r="89" spans="1:9" x14ac:dyDescent="0.25">
      <c r="A89" s="22"/>
      <c r="B89" s="12"/>
      <c r="C89" s="12"/>
      <c r="D89" s="12"/>
      <c r="E89" s="12"/>
      <c r="F89" s="12"/>
      <c r="G89" s="12"/>
      <c r="H89" s="13"/>
    </row>
    <row r="102" spans="1:7" x14ac:dyDescent="0.25">
      <c r="A102" t="s">
        <v>122</v>
      </c>
    </row>
    <row r="103" spans="1:7" x14ac:dyDescent="0.25">
      <c r="A103" t="s">
        <v>121</v>
      </c>
    </row>
    <row r="104" spans="1:7" x14ac:dyDescent="0.25">
      <c r="A104" t="s">
        <v>80</v>
      </c>
    </row>
    <row r="105" spans="1:7" x14ac:dyDescent="0.25">
      <c r="A105" t="s">
        <v>81</v>
      </c>
    </row>
    <row r="106" spans="1:7" x14ac:dyDescent="0.25">
      <c r="A106" t="s">
        <v>111</v>
      </c>
    </row>
    <row r="107" spans="1:7" x14ac:dyDescent="0.25">
      <c r="A107" t="s">
        <v>112</v>
      </c>
    </row>
    <row r="108" spans="1:7" x14ac:dyDescent="0.25">
      <c r="F108" t="s">
        <v>63</v>
      </c>
      <c r="G108" t="s">
        <v>64</v>
      </c>
    </row>
    <row r="109" spans="1:7" x14ac:dyDescent="0.25">
      <c r="A109" s="36" t="s">
        <v>23</v>
      </c>
      <c r="B109" s="36"/>
      <c r="C109" s="36"/>
      <c r="D109" s="36"/>
      <c r="F109" s="4"/>
      <c r="G109" s="19">
        <v>27883</v>
      </c>
    </row>
    <row r="110" spans="1:7" x14ac:dyDescent="0.25">
      <c r="A110" s="36" t="s">
        <v>24</v>
      </c>
      <c r="B110" s="36"/>
      <c r="C110" s="36"/>
      <c r="D110" s="36"/>
      <c r="F110" s="4">
        <v>225000</v>
      </c>
      <c r="G110" s="4"/>
    </row>
    <row r="111" spans="1:7" x14ac:dyDescent="0.25">
      <c r="A111" s="36" t="s">
        <v>167</v>
      </c>
      <c r="B111" s="36"/>
      <c r="C111" s="36"/>
      <c r="D111" s="36"/>
      <c r="F111" s="4">
        <v>0</v>
      </c>
      <c r="G111" s="4"/>
    </row>
    <row r="112" spans="1:7" x14ac:dyDescent="0.25">
      <c r="A112" s="36" t="s">
        <v>83</v>
      </c>
      <c r="B112" s="36"/>
      <c r="C112" s="36"/>
      <c r="D112" s="36"/>
      <c r="F112" s="32"/>
      <c r="G112" s="4">
        <v>13000</v>
      </c>
    </row>
    <row r="113" spans="1:7" x14ac:dyDescent="0.25">
      <c r="A113" s="36" t="s">
        <v>25</v>
      </c>
      <c r="B113" s="36"/>
      <c r="C113" s="36"/>
      <c r="D113" s="36"/>
      <c r="F113" s="4">
        <v>22000</v>
      </c>
      <c r="G113" s="4"/>
    </row>
    <row r="114" spans="1:7" x14ac:dyDescent="0.25">
      <c r="A114" s="36" t="s">
        <v>26</v>
      </c>
      <c r="B114" s="36"/>
      <c r="C114" s="36"/>
      <c r="D114" s="36"/>
      <c r="F114" s="4">
        <v>300</v>
      </c>
      <c r="G114" s="4"/>
    </row>
    <row r="115" spans="1:7" x14ac:dyDescent="0.25">
      <c r="A115" s="36" t="s">
        <v>40</v>
      </c>
      <c r="B115" s="36"/>
      <c r="C115" s="36"/>
      <c r="D115" s="36"/>
      <c r="F115" s="4">
        <v>11000</v>
      </c>
      <c r="G115" s="4"/>
    </row>
    <row r="116" spans="1:7" x14ac:dyDescent="0.25">
      <c r="A116" s="36" t="s">
        <v>58</v>
      </c>
      <c r="B116" s="36"/>
      <c r="C116" s="36"/>
      <c r="D116" s="36"/>
      <c r="F116" s="4">
        <f>10*(G57-H67+G80)</f>
        <v>61500</v>
      </c>
      <c r="G116" s="4"/>
    </row>
    <row r="117" spans="1:7" x14ac:dyDescent="0.25">
      <c r="A117" s="36" t="s">
        <v>41</v>
      </c>
      <c r="B117" s="36"/>
      <c r="C117" s="36"/>
      <c r="D117" s="36"/>
      <c r="F117" s="4">
        <v>290000</v>
      </c>
      <c r="G117" s="4"/>
    </row>
    <row r="118" spans="1:7" x14ac:dyDescent="0.25">
      <c r="A118" s="36" t="s">
        <v>59</v>
      </c>
      <c r="B118" s="36"/>
      <c r="C118" s="36"/>
      <c r="D118" s="36"/>
      <c r="F118" s="4"/>
      <c r="G118" s="4">
        <v>25000</v>
      </c>
    </row>
    <row r="119" spans="1:7" x14ac:dyDescent="0.25">
      <c r="A119" s="36" t="s">
        <v>29</v>
      </c>
      <c r="B119" s="36"/>
      <c r="C119" s="36"/>
      <c r="D119" s="36"/>
      <c r="F119" s="4"/>
      <c r="G119" s="4">
        <v>48000</v>
      </c>
    </row>
    <row r="120" spans="1:7" x14ac:dyDescent="0.25">
      <c r="A120" s="36" t="s">
        <v>53</v>
      </c>
      <c r="B120" s="36"/>
      <c r="C120" s="36"/>
      <c r="D120" s="36"/>
      <c r="F120" s="4"/>
      <c r="G120" s="4">
        <v>0</v>
      </c>
    </row>
    <row r="121" spans="1:7" x14ac:dyDescent="0.25">
      <c r="A121" s="36" t="s">
        <v>54</v>
      </c>
      <c r="B121" s="36"/>
      <c r="C121" s="36"/>
      <c r="D121" s="36"/>
      <c r="F121" s="4"/>
      <c r="G121" s="4">
        <v>0</v>
      </c>
    </row>
    <row r="122" spans="1:7" x14ac:dyDescent="0.25">
      <c r="A122" s="36" t="s">
        <v>56</v>
      </c>
      <c r="B122" s="36"/>
      <c r="C122" s="36"/>
      <c r="D122" s="36"/>
      <c r="F122" s="4"/>
      <c r="G122" s="4">
        <v>100000</v>
      </c>
    </row>
    <row r="123" spans="1:7" x14ac:dyDescent="0.25">
      <c r="A123" s="36" t="s">
        <v>42</v>
      </c>
      <c r="B123" s="36"/>
      <c r="C123" s="36"/>
      <c r="D123" s="36"/>
      <c r="F123" s="4"/>
      <c r="G123" s="4">
        <v>138000</v>
      </c>
    </row>
    <row r="124" spans="1:7" x14ac:dyDescent="0.25">
      <c r="A124" s="36" t="s">
        <v>43</v>
      </c>
      <c r="B124" s="36"/>
      <c r="C124" s="36"/>
      <c r="D124" s="36"/>
      <c r="F124" s="4"/>
      <c r="G124" s="4">
        <f>275460-111000</f>
        <v>164460</v>
      </c>
    </row>
    <row r="125" spans="1:7" x14ac:dyDescent="0.25">
      <c r="A125" s="36" t="s">
        <v>44</v>
      </c>
      <c r="B125" s="36"/>
      <c r="C125" s="36"/>
      <c r="D125" s="36"/>
      <c r="F125" s="4">
        <v>39000</v>
      </c>
      <c r="G125" s="4"/>
    </row>
    <row r="126" spans="1:7" x14ac:dyDescent="0.25">
      <c r="A126" s="36" t="s">
        <v>100</v>
      </c>
      <c r="B126" s="36"/>
      <c r="C126" s="36"/>
      <c r="D126" s="36"/>
      <c r="F126" s="4">
        <v>0</v>
      </c>
      <c r="G126" s="4"/>
    </row>
    <row r="127" spans="1:7" x14ac:dyDescent="0.25">
      <c r="A127" s="36" t="s">
        <v>52</v>
      </c>
      <c r="B127" s="36"/>
      <c r="C127" s="36"/>
      <c r="D127" s="36"/>
      <c r="F127" s="4">
        <v>0</v>
      </c>
      <c r="G127" s="4"/>
    </row>
    <row r="128" spans="1:7" x14ac:dyDescent="0.25">
      <c r="A128" s="36" t="s">
        <v>177</v>
      </c>
      <c r="B128" s="36"/>
      <c r="C128" s="36"/>
      <c r="D128" s="36"/>
      <c r="F128" s="4"/>
      <c r="G128" s="4">
        <v>0</v>
      </c>
    </row>
    <row r="129" spans="1:7" x14ac:dyDescent="0.25">
      <c r="A129" s="36" t="s">
        <v>178</v>
      </c>
      <c r="B129" s="36"/>
      <c r="C129" s="36"/>
      <c r="D129" s="36"/>
      <c r="F129" s="4">
        <v>0</v>
      </c>
      <c r="G129" s="4"/>
    </row>
    <row r="130" spans="1:7" x14ac:dyDescent="0.25">
      <c r="A130" s="36" t="s">
        <v>99</v>
      </c>
      <c r="B130" s="36"/>
      <c r="C130" s="36"/>
      <c r="D130" s="36"/>
      <c r="F130" s="4">
        <v>0</v>
      </c>
      <c r="G130" s="4"/>
    </row>
    <row r="131" spans="1:7" x14ac:dyDescent="0.25">
      <c r="A131" s="36" t="s">
        <v>49</v>
      </c>
      <c r="B131" s="36"/>
      <c r="C131" s="36"/>
      <c r="D131" s="36"/>
      <c r="F131" s="4">
        <v>0</v>
      </c>
      <c r="G131" s="4"/>
    </row>
    <row r="132" spans="1:7" x14ac:dyDescent="0.25">
      <c r="A132" s="36" t="s">
        <v>30</v>
      </c>
      <c r="B132" s="36"/>
      <c r="C132" s="36"/>
      <c r="D132" s="36"/>
      <c r="F132" s="4">
        <v>1500</v>
      </c>
      <c r="G132" s="4"/>
    </row>
    <row r="133" spans="1:7" x14ac:dyDescent="0.25">
      <c r="A133" s="36" t="s">
        <v>33</v>
      </c>
      <c r="B133" s="36"/>
      <c r="C133" s="36"/>
      <c r="D133" s="36"/>
      <c r="F133" s="4">
        <v>254000</v>
      </c>
      <c r="G133" s="4"/>
    </row>
    <row r="134" spans="1:7" x14ac:dyDescent="0.25">
      <c r="A134" s="36" t="s">
        <v>51</v>
      </c>
      <c r="B134" s="36"/>
      <c r="C134" s="36"/>
      <c r="D134" s="36"/>
      <c r="F134" s="4">
        <v>0</v>
      </c>
      <c r="G134" s="4"/>
    </row>
    <row r="135" spans="1:7" x14ac:dyDescent="0.25">
      <c r="A135" s="36" t="s">
        <v>47</v>
      </c>
      <c r="B135" s="36"/>
      <c r="C135" s="36"/>
      <c r="D135" s="36"/>
      <c r="F135" s="4"/>
      <c r="G135" s="4">
        <v>419160</v>
      </c>
    </row>
    <row r="136" spans="1:7" x14ac:dyDescent="0.25">
      <c r="A136" s="36" t="s">
        <v>60</v>
      </c>
      <c r="B136" s="36"/>
      <c r="C136" s="36"/>
      <c r="D136" s="36"/>
      <c r="F136" s="4">
        <v>0</v>
      </c>
      <c r="G136" s="4"/>
    </row>
    <row r="137" spans="1:7" x14ac:dyDescent="0.25">
      <c r="A137" s="36" t="s">
        <v>34</v>
      </c>
      <c r="B137" s="36"/>
      <c r="C137" s="36"/>
      <c r="D137" s="36"/>
      <c r="F137" s="4"/>
      <c r="G137" s="4">
        <v>4747</v>
      </c>
    </row>
    <row r="138" spans="1:7" x14ac:dyDescent="0.25">
      <c r="A138" s="36" t="s">
        <v>45</v>
      </c>
      <c r="B138" s="36"/>
      <c r="C138" s="36"/>
      <c r="D138" s="36"/>
      <c r="F138" s="4"/>
      <c r="G138" s="4">
        <f>419160-177630</f>
        <v>241530</v>
      </c>
    </row>
    <row r="139" spans="1:7" x14ac:dyDescent="0.25">
      <c r="A139" s="36" t="s">
        <v>35</v>
      </c>
      <c r="B139" s="36"/>
      <c r="C139" s="36"/>
      <c r="D139" s="36"/>
      <c r="F139" s="4">
        <v>74000</v>
      </c>
      <c r="G139" s="4"/>
    </row>
    <row r="140" spans="1:7" x14ac:dyDescent="0.25">
      <c r="A140" s="36" t="s">
        <v>48</v>
      </c>
      <c r="B140" s="36"/>
      <c r="C140" s="36"/>
      <c r="D140" s="36"/>
      <c r="F140" s="4">
        <v>190000</v>
      </c>
      <c r="G140" s="4"/>
    </row>
    <row r="141" spans="1:7" x14ac:dyDescent="0.25">
      <c r="A141" s="36" t="s">
        <v>46</v>
      </c>
      <c r="B141" s="36"/>
      <c r="C141" s="36"/>
      <c r="D141" s="36"/>
      <c r="F141" s="4">
        <v>10080</v>
      </c>
      <c r="G141" s="4"/>
    </row>
    <row r="142" spans="1:7" x14ac:dyDescent="0.25">
      <c r="A142" s="36" t="s">
        <v>50</v>
      </c>
      <c r="B142" s="36"/>
      <c r="C142" s="36"/>
      <c r="D142" s="36"/>
      <c r="F142" s="4">
        <v>3400</v>
      </c>
      <c r="G142" s="4"/>
    </row>
    <row r="143" spans="1:7" x14ac:dyDescent="0.25">
      <c r="F143" s="4"/>
      <c r="G143" s="4"/>
    </row>
    <row r="144" spans="1:7" x14ac:dyDescent="0.25">
      <c r="F144" s="4">
        <f>SUM(F109:F142)</f>
        <v>1181780</v>
      </c>
      <c r="G144" s="4">
        <f>SUM(G109:G143)</f>
        <v>1181780</v>
      </c>
    </row>
    <row r="145" spans="1:8" x14ac:dyDescent="0.25">
      <c r="F145" s="4"/>
      <c r="G145" s="4">
        <f>+F144-G144</f>
        <v>0</v>
      </c>
    </row>
    <row r="149" spans="1:8" x14ac:dyDescent="0.25">
      <c r="A149" t="s">
        <v>123</v>
      </c>
    </row>
    <row r="154" spans="1:8" x14ac:dyDescent="0.25">
      <c r="A154" t="s">
        <v>66</v>
      </c>
      <c r="B154" s="35" t="s">
        <v>55</v>
      </c>
      <c r="C154" s="35"/>
      <c r="D154" s="35"/>
      <c r="E154" s="35"/>
      <c r="F154" s="35"/>
      <c r="G154" s="35"/>
      <c r="H154" s="35"/>
    </row>
    <row r="155" spans="1:8" x14ac:dyDescent="0.25">
      <c r="B155" s="35" t="s">
        <v>124</v>
      </c>
      <c r="C155" s="35"/>
      <c r="D155" s="35"/>
      <c r="E155" s="35"/>
      <c r="F155" s="35"/>
      <c r="G155" s="35"/>
      <c r="H155" s="35"/>
    </row>
    <row r="156" spans="1:8" x14ac:dyDescent="0.25">
      <c r="B156" s="35"/>
      <c r="C156" s="35"/>
      <c r="D156" s="35"/>
      <c r="E156" s="35"/>
      <c r="F156" s="35"/>
      <c r="G156" s="35"/>
      <c r="H156" s="35"/>
    </row>
    <row r="157" spans="1:8" x14ac:dyDescent="0.25">
      <c r="A157" t="s">
        <v>67</v>
      </c>
      <c r="B157" s="35" t="s">
        <v>170</v>
      </c>
      <c r="C157" s="35"/>
      <c r="D157" s="35"/>
      <c r="E157" s="35"/>
      <c r="F157" s="35"/>
      <c r="G157" s="35"/>
      <c r="H157" s="35"/>
    </row>
    <row r="158" spans="1:8" x14ac:dyDescent="0.25">
      <c r="B158" s="35" t="s">
        <v>179</v>
      </c>
      <c r="C158" s="35"/>
      <c r="D158" s="35"/>
      <c r="E158" s="35"/>
      <c r="F158" s="35"/>
      <c r="G158" s="35"/>
      <c r="H158" s="35"/>
    </row>
    <row r="159" spans="1:8" x14ac:dyDescent="0.25">
      <c r="B159" s="35" t="s">
        <v>171</v>
      </c>
      <c r="C159" s="35"/>
      <c r="D159" s="35"/>
      <c r="E159" s="35"/>
      <c r="F159" s="35"/>
      <c r="G159" s="35"/>
      <c r="H159" s="35"/>
    </row>
    <row r="160" spans="1:8" x14ac:dyDescent="0.25">
      <c r="B160" s="35" t="s">
        <v>165</v>
      </c>
      <c r="C160" s="35"/>
      <c r="D160" s="35"/>
      <c r="E160" s="35"/>
      <c r="G160" s="44">
        <v>30000</v>
      </c>
      <c r="H160" s="35"/>
    </row>
    <row r="161" spans="1:8" x14ac:dyDescent="0.25">
      <c r="B161" s="35" t="s">
        <v>166</v>
      </c>
      <c r="C161" s="35"/>
      <c r="D161" s="35"/>
      <c r="E161" s="35"/>
      <c r="F161" s="35"/>
      <c r="G161" s="44">
        <v>25400</v>
      </c>
      <c r="H161" s="35"/>
    </row>
    <row r="162" spans="1:8" x14ac:dyDescent="0.25">
      <c r="B162" s="35" t="s">
        <v>168</v>
      </c>
      <c r="C162" s="35"/>
      <c r="D162" s="35"/>
      <c r="E162" s="35"/>
      <c r="F162" s="35"/>
      <c r="G162" s="35"/>
      <c r="H162" s="35"/>
    </row>
    <row r="163" spans="1:8" x14ac:dyDescent="0.25">
      <c r="B163" s="35" t="s">
        <v>169</v>
      </c>
      <c r="C163" s="35"/>
      <c r="D163" s="35"/>
      <c r="E163" s="35"/>
      <c r="F163" s="35"/>
      <c r="G163" s="35"/>
      <c r="H163" s="35"/>
    </row>
    <row r="164" spans="1:8" x14ac:dyDescent="0.25">
      <c r="B164" s="35"/>
      <c r="C164" s="35"/>
      <c r="D164" s="35"/>
      <c r="E164" s="35"/>
      <c r="F164" s="35"/>
      <c r="G164" s="35"/>
      <c r="H164" s="35"/>
    </row>
    <row r="165" spans="1:8" x14ac:dyDescent="0.25">
      <c r="A165" t="s">
        <v>68</v>
      </c>
      <c r="B165" s="35" t="s">
        <v>82</v>
      </c>
      <c r="C165" s="35"/>
      <c r="D165" s="35"/>
      <c r="E165" s="35"/>
      <c r="F165" s="35"/>
      <c r="G165" s="35"/>
      <c r="H165" s="35"/>
    </row>
    <row r="166" spans="1:8" x14ac:dyDescent="0.25">
      <c r="B166" s="35" t="s">
        <v>125</v>
      </c>
      <c r="C166" s="35"/>
      <c r="D166" s="35"/>
      <c r="E166" s="35"/>
      <c r="F166" s="35"/>
      <c r="G166" s="35"/>
      <c r="H166" s="35"/>
    </row>
    <row r="167" spans="1:8" x14ac:dyDescent="0.25">
      <c r="B167" s="35" t="s">
        <v>126</v>
      </c>
      <c r="C167" s="35"/>
      <c r="D167" s="35"/>
      <c r="E167" s="35"/>
      <c r="F167" s="35"/>
      <c r="G167" s="35"/>
      <c r="H167" s="35"/>
    </row>
    <row r="168" spans="1:8" x14ac:dyDescent="0.25">
      <c r="B168" s="35"/>
      <c r="C168" s="35"/>
      <c r="D168" s="35"/>
      <c r="E168" s="35"/>
      <c r="F168" s="35"/>
      <c r="G168" s="35"/>
      <c r="H168" s="35"/>
    </row>
    <row r="169" spans="1:8" x14ac:dyDescent="0.25">
      <c r="A169" t="s">
        <v>69</v>
      </c>
      <c r="B169" s="35" t="s">
        <v>127</v>
      </c>
      <c r="C169" s="35"/>
      <c r="D169" s="35"/>
      <c r="E169" s="35"/>
      <c r="F169" s="35"/>
      <c r="G169" s="35"/>
      <c r="H169" s="35"/>
    </row>
    <row r="170" spans="1:8" x14ac:dyDescent="0.25">
      <c r="B170" s="35" t="s">
        <v>85</v>
      </c>
      <c r="C170" s="35"/>
      <c r="D170" s="35"/>
      <c r="E170" s="35"/>
      <c r="F170" s="35"/>
      <c r="G170" s="35"/>
      <c r="H170" s="35"/>
    </row>
    <row r="171" spans="1:8" x14ac:dyDescent="0.25">
      <c r="B171" s="35" t="s">
        <v>101</v>
      </c>
      <c r="C171" s="35"/>
      <c r="D171" s="35"/>
      <c r="E171" s="35"/>
      <c r="F171" s="35"/>
      <c r="G171" s="35"/>
      <c r="H171" s="35"/>
    </row>
    <row r="172" spans="1:8" x14ac:dyDescent="0.25">
      <c r="B172" s="35"/>
      <c r="C172" s="35"/>
      <c r="D172" s="35"/>
      <c r="E172" s="35"/>
      <c r="F172" s="35"/>
      <c r="G172" s="35"/>
      <c r="H172" s="35"/>
    </row>
    <row r="173" spans="1:8" x14ac:dyDescent="0.25">
      <c r="A173" t="s">
        <v>70</v>
      </c>
      <c r="B173" s="35" t="s">
        <v>172</v>
      </c>
      <c r="C173" s="35"/>
      <c r="D173" s="35"/>
      <c r="E173" s="35"/>
      <c r="F173" s="35"/>
      <c r="G173" s="35"/>
      <c r="H173" s="35"/>
    </row>
    <row r="174" spans="1:8" x14ac:dyDescent="0.25">
      <c r="B174" s="35" t="s">
        <v>173</v>
      </c>
      <c r="C174" s="35"/>
      <c r="D174" s="35"/>
      <c r="E174" s="35"/>
      <c r="F174" s="35"/>
      <c r="G174" s="35"/>
      <c r="H174" s="35"/>
    </row>
    <row r="175" spans="1:8" x14ac:dyDescent="0.25">
      <c r="B175" s="35"/>
      <c r="C175" s="35"/>
      <c r="D175" s="35"/>
      <c r="E175" s="35"/>
      <c r="F175" s="35"/>
      <c r="G175" s="35"/>
      <c r="H175" s="35"/>
    </row>
    <row r="176" spans="1:8" x14ac:dyDescent="0.25">
      <c r="B176" s="35"/>
      <c r="C176" s="35"/>
      <c r="D176" s="35"/>
      <c r="E176" s="35"/>
      <c r="F176" s="35"/>
      <c r="G176" s="35"/>
      <c r="H176" s="35"/>
    </row>
    <row r="177" spans="1:9" x14ac:dyDescent="0.25">
      <c r="B177" s="35"/>
      <c r="C177" s="35"/>
      <c r="D177" s="35"/>
      <c r="E177" s="35"/>
      <c r="F177" s="35"/>
      <c r="G177" s="35"/>
      <c r="H177" s="35"/>
    </row>
    <row r="178" spans="1:9" x14ac:dyDescent="0.25">
      <c r="A178" t="s">
        <v>71</v>
      </c>
      <c r="B178" s="35" t="s">
        <v>61</v>
      </c>
      <c r="C178" s="35"/>
      <c r="D178" s="35"/>
      <c r="E178" s="35"/>
      <c r="F178" s="35"/>
      <c r="G178" s="35"/>
      <c r="H178" s="35"/>
    </row>
    <row r="179" spans="1:9" x14ac:dyDescent="0.25">
      <c r="B179" s="35" t="s">
        <v>62</v>
      </c>
      <c r="C179" s="35"/>
      <c r="D179" s="35"/>
      <c r="E179" s="35"/>
      <c r="F179" s="35"/>
      <c r="G179" s="35"/>
      <c r="H179" s="35"/>
    </row>
    <row r="180" spans="1:9" x14ac:dyDescent="0.25">
      <c r="B180" s="35"/>
      <c r="C180" s="35"/>
      <c r="D180" s="35"/>
      <c r="E180" s="35"/>
      <c r="F180" s="35"/>
      <c r="G180" s="35"/>
      <c r="H180" s="35"/>
    </row>
    <row r="181" spans="1:9" x14ac:dyDescent="0.25">
      <c r="A181" t="s">
        <v>72</v>
      </c>
      <c r="B181" s="35" t="s">
        <v>79</v>
      </c>
      <c r="C181" s="35"/>
      <c r="D181" s="35"/>
      <c r="E181" s="35"/>
      <c r="F181" s="35"/>
      <c r="G181" s="35"/>
      <c r="H181" s="35"/>
    </row>
    <row r="184" spans="1:9" x14ac:dyDescent="0.25">
      <c r="A184" t="s">
        <v>183</v>
      </c>
      <c r="C184" s="36" t="s">
        <v>117</v>
      </c>
    </row>
    <row r="185" spans="1:9" x14ac:dyDescent="0.25">
      <c r="C185" t="s">
        <v>184</v>
      </c>
    </row>
    <row r="186" spans="1:9" x14ac:dyDescent="0.25">
      <c r="A186" s="23" t="s">
        <v>66</v>
      </c>
      <c r="B186" s="6"/>
      <c r="C186" s="6"/>
      <c r="D186" s="6"/>
      <c r="E186" s="33"/>
      <c r="F186" s="33"/>
      <c r="G186" s="33"/>
      <c r="H186" s="42"/>
    </row>
    <row r="187" spans="1:9" x14ac:dyDescent="0.25">
      <c r="A187" s="21"/>
      <c r="B187" s="9"/>
      <c r="C187" s="30" t="s">
        <v>25</v>
      </c>
      <c r="D187" s="9"/>
      <c r="E187" s="31"/>
      <c r="F187" s="31">
        <v>5500</v>
      </c>
      <c r="G187" s="31"/>
      <c r="H187" s="40"/>
      <c r="I187">
        <v>1</v>
      </c>
    </row>
    <row r="188" spans="1:9" x14ac:dyDescent="0.25">
      <c r="A188" s="21"/>
      <c r="B188" s="9"/>
      <c r="C188" s="30" t="s">
        <v>49</v>
      </c>
      <c r="D188" s="9"/>
      <c r="E188" s="31">
        <v>5500</v>
      </c>
      <c r="F188" s="31"/>
      <c r="G188" s="31"/>
      <c r="H188" s="40"/>
    </row>
    <row r="189" spans="1:9" x14ac:dyDescent="0.25">
      <c r="A189" s="21"/>
      <c r="B189" s="9"/>
      <c r="C189" s="9"/>
      <c r="D189" s="9"/>
      <c r="E189" s="31"/>
      <c r="F189" s="31"/>
      <c r="G189" s="31"/>
      <c r="H189" s="40"/>
    </row>
    <row r="190" spans="1:9" x14ac:dyDescent="0.25">
      <c r="A190" s="21"/>
      <c r="B190" s="9"/>
      <c r="C190" s="9"/>
      <c r="D190" s="9"/>
      <c r="E190" s="31"/>
      <c r="F190" s="31"/>
      <c r="G190" s="31"/>
      <c r="H190" s="40"/>
    </row>
    <row r="191" spans="1:9" x14ac:dyDescent="0.25">
      <c r="A191" s="22"/>
      <c r="B191" s="12"/>
      <c r="C191" s="12"/>
      <c r="D191" s="12"/>
      <c r="E191" s="34"/>
      <c r="F191" s="34"/>
      <c r="G191" s="34"/>
      <c r="H191" s="43"/>
    </row>
    <row r="192" spans="1:9" x14ac:dyDescent="0.25">
      <c r="E192" s="3"/>
      <c r="F192" s="3"/>
      <c r="G192" s="3"/>
      <c r="H192" s="3"/>
    </row>
    <row r="193" spans="1:20" x14ac:dyDescent="0.25">
      <c r="A193" s="45" t="s">
        <v>67</v>
      </c>
      <c r="B193" s="46"/>
      <c r="C193" s="46"/>
      <c r="D193" s="46"/>
      <c r="E193" s="46"/>
      <c r="F193" s="46"/>
      <c r="G193" s="46"/>
      <c r="H193" s="47"/>
      <c r="K193" s="18"/>
      <c r="L193" s="18"/>
      <c r="M193" s="18"/>
      <c r="N193" s="18"/>
      <c r="O193" s="18"/>
      <c r="Q193" s="3"/>
      <c r="R193" s="3"/>
    </row>
    <row r="194" spans="1:20" x14ac:dyDescent="0.25">
      <c r="A194" s="48"/>
      <c r="B194" s="49"/>
      <c r="C194" s="50" t="s">
        <v>167</v>
      </c>
      <c r="D194" s="49"/>
      <c r="E194" s="49">
        <v>2600</v>
      </c>
      <c r="F194" s="49"/>
      <c r="G194" s="49"/>
      <c r="H194" s="51"/>
      <c r="I194">
        <v>3</v>
      </c>
      <c r="K194" s="18"/>
      <c r="L194" s="18"/>
      <c r="M194" s="18"/>
      <c r="N194" s="18"/>
      <c r="O194" s="18"/>
      <c r="Q194" s="3"/>
      <c r="R194" s="3"/>
    </row>
    <row r="195" spans="1:20" x14ac:dyDescent="0.25">
      <c r="A195" s="48"/>
      <c r="B195" s="49"/>
      <c r="C195" s="50" t="s">
        <v>59</v>
      </c>
      <c r="D195" s="49"/>
      <c r="E195" s="49">
        <v>25400</v>
      </c>
      <c r="F195" s="49"/>
      <c r="G195" s="49"/>
      <c r="H195" s="51"/>
      <c r="K195" s="18"/>
      <c r="L195" s="18"/>
      <c r="M195" s="18"/>
      <c r="N195" s="18"/>
      <c r="O195" s="18"/>
      <c r="Q195" s="3"/>
      <c r="R195" s="3"/>
    </row>
    <row r="196" spans="1:20" x14ac:dyDescent="0.25">
      <c r="A196" s="48"/>
      <c r="B196" s="49"/>
      <c r="C196" s="50" t="s">
        <v>178</v>
      </c>
      <c r="D196" s="49"/>
      <c r="E196" s="49">
        <f>+F197-E194-E195</f>
        <v>2000</v>
      </c>
      <c r="F196" s="49"/>
      <c r="G196" s="49"/>
      <c r="H196" s="51"/>
      <c r="K196" s="18"/>
      <c r="L196" s="18"/>
      <c r="M196" s="18"/>
      <c r="N196" s="18"/>
      <c r="O196" s="18"/>
      <c r="Q196" s="3"/>
      <c r="R196" s="3"/>
    </row>
    <row r="197" spans="1:20" x14ac:dyDescent="0.25">
      <c r="A197" s="52"/>
      <c r="B197" s="53"/>
      <c r="C197" s="54" t="s">
        <v>41</v>
      </c>
      <c r="D197" s="53"/>
      <c r="E197" s="53"/>
      <c r="F197" s="53">
        <v>30000</v>
      </c>
      <c r="G197" s="53"/>
      <c r="H197" s="55"/>
      <c r="K197" s="18"/>
      <c r="L197" s="18"/>
      <c r="M197" s="18"/>
      <c r="N197" s="18"/>
      <c r="O197" s="18"/>
      <c r="Q197" s="3"/>
      <c r="R197" s="3"/>
    </row>
    <row r="198" spans="1:20" x14ac:dyDescent="0.25">
      <c r="C198" s="18"/>
      <c r="E198" s="3"/>
      <c r="F198" s="3"/>
      <c r="G198" s="3"/>
      <c r="H198" s="3"/>
      <c r="K198" s="18"/>
      <c r="L198" s="18"/>
      <c r="M198" s="18"/>
      <c r="N198" s="18"/>
      <c r="O198" s="18"/>
      <c r="Q198" s="3"/>
      <c r="R198" s="3"/>
      <c r="T198" s="3"/>
    </row>
    <row r="199" spans="1:20" x14ac:dyDescent="0.25">
      <c r="C199" s="25"/>
      <c r="E199" s="3"/>
      <c r="F199" s="3"/>
      <c r="G199" s="3"/>
      <c r="H199" s="3"/>
      <c r="K199" s="18"/>
      <c r="L199" s="18"/>
      <c r="M199" s="18"/>
      <c r="N199" s="18"/>
      <c r="O199" s="18"/>
      <c r="Q199" s="3"/>
      <c r="R199" s="3"/>
      <c r="S199" s="3"/>
    </row>
    <row r="200" spans="1:20" x14ac:dyDescent="0.25">
      <c r="C200" s="25"/>
      <c r="E200" s="3"/>
      <c r="F200" s="3"/>
      <c r="G200" s="3"/>
      <c r="H200" s="3"/>
      <c r="K200" s="18"/>
      <c r="L200" s="18"/>
      <c r="M200" s="18"/>
      <c r="N200" s="18"/>
      <c r="O200" s="18"/>
      <c r="Q200" s="3"/>
      <c r="R200" s="3"/>
    </row>
    <row r="201" spans="1:20" x14ac:dyDescent="0.25">
      <c r="C201" s="18"/>
      <c r="E201" s="3"/>
      <c r="F201" s="3"/>
      <c r="G201" s="3"/>
      <c r="H201" s="3"/>
      <c r="K201" s="18"/>
      <c r="L201" s="18"/>
      <c r="M201" s="18"/>
      <c r="N201" s="18"/>
      <c r="O201" s="18"/>
      <c r="Q201" s="3"/>
      <c r="R201" s="3"/>
    </row>
    <row r="202" spans="1:20" x14ac:dyDescent="0.25">
      <c r="E202" s="3"/>
      <c r="F202" s="3"/>
      <c r="G202" s="3"/>
      <c r="H202" s="3"/>
      <c r="K202" s="18"/>
      <c r="L202" s="18"/>
      <c r="M202" s="18"/>
      <c r="N202" s="18"/>
      <c r="O202" s="18"/>
      <c r="Q202" s="3"/>
      <c r="R202" s="3"/>
      <c r="T202" s="3"/>
    </row>
    <row r="203" spans="1:20" x14ac:dyDescent="0.25">
      <c r="E203" s="3"/>
      <c r="F203" s="3"/>
      <c r="G203" s="3"/>
      <c r="H203" s="3"/>
      <c r="K203" s="18"/>
      <c r="L203" s="18"/>
      <c r="M203" s="18"/>
      <c r="N203" s="18"/>
      <c r="O203" s="18"/>
      <c r="Q203" s="3"/>
      <c r="R203" s="3"/>
      <c r="S203" s="3"/>
    </row>
    <row r="204" spans="1:20" x14ac:dyDescent="0.25">
      <c r="A204" s="23" t="s">
        <v>68</v>
      </c>
      <c r="B204" s="6"/>
      <c r="C204" s="6"/>
      <c r="D204" s="6"/>
      <c r="E204" s="33"/>
      <c r="F204" s="33"/>
      <c r="G204" s="33"/>
      <c r="H204" s="42"/>
      <c r="K204" s="18"/>
      <c r="L204" s="18"/>
      <c r="M204" s="18"/>
      <c r="N204" s="18"/>
      <c r="O204" s="18"/>
      <c r="Q204" s="3"/>
      <c r="R204" s="3"/>
      <c r="T204" s="3"/>
    </row>
    <row r="205" spans="1:20" x14ac:dyDescent="0.25">
      <c r="A205" s="21"/>
      <c r="B205" s="9"/>
      <c r="C205" s="30" t="s">
        <v>40</v>
      </c>
      <c r="D205" s="9"/>
      <c r="E205" s="31"/>
      <c r="F205" s="31">
        <v>9879</v>
      </c>
      <c r="G205" s="31"/>
      <c r="H205" s="40"/>
      <c r="I205">
        <v>2</v>
      </c>
      <c r="K205" s="18"/>
      <c r="L205" s="18"/>
      <c r="M205" s="18"/>
      <c r="N205" s="18"/>
      <c r="O205" s="18"/>
      <c r="Q205" s="3"/>
      <c r="R205" s="3"/>
      <c r="S205" s="3"/>
    </row>
    <row r="206" spans="1:20" x14ac:dyDescent="0.25">
      <c r="A206" s="21"/>
      <c r="B206" s="9"/>
      <c r="C206" s="30" t="s">
        <v>60</v>
      </c>
      <c r="D206" s="9"/>
      <c r="E206" s="31">
        <v>9879</v>
      </c>
      <c r="F206" s="31"/>
      <c r="G206" s="31"/>
      <c r="H206" s="40"/>
      <c r="K206" s="18"/>
      <c r="L206" s="18"/>
      <c r="M206" s="18"/>
      <c r="N206" s="18"/>
      <c r="O206" s="18"/>
    </row>
    <row r="207" spans="1:20" x14ac:dyDescent="0.25">
      <c r="A207" s="21"/>
      <c r="B207" s="9"/>
      <c r="C207" s="9"/>
      <c r="D207" s="9"/>
      <c r="E207" s="31"/>
      <c r="F207" s="31"/>
      <c r="G207" s="31"/>
      <c r="H207" s="40"/>
      <c r="K207" s="18"/>
      <c r="L207" s="18"/>
      <c r="M207" s="18"/>
      <c r="N207" s="18"/>
      <c r="O207" s="18"/>
    </row>
    <row r="208" spans="1:20" x14ac:dyDescent="0.25">
      <c r="A208" s="21"/>
      <c r="B208" s="9"/>
      <c r="C208" s="9"/>
      <c r="D208" s="9"/>
      <c r="E208" s="31"/>
      <c r="F208" s="31"/>
      <c r="G208" s="31"/>
      <c r="H208" s="40"/>
    </row>
    <row r="209" spans="1:9" x14ac:dyDescent="0.25">
      <c r="A209" s="22"/>
      <c r="B209" s="12"/>
      <c r="C209" s="12"/>
      <c r="D209" s="12"/>
      <c r="E209" s="34"/>
      <c r="F209" s="34"/>
      <c r="G209" s="34"/>
      <c r="H209" s="43"/>
    </row>
    <row r="210" spans="1:9" x14ac:dyDescent="0.25">
      <c r="E210" s="3"/>
      <c r="F210" s="3"/>
      <c r="G210" s="3"/>
      <c r="H210" s="3"/>
    </row>
    <row r="211" spans="1:9" x14ac:dyDescent="0.25">
      <c r="A211" s="23" t="s">
        <v>69</v>
      </c>
      <c r="B211" s="6"/>
      <c r="C211" s="6"/>
      <c r="D211" s="6"/>
      <c r="E211" s="33"/>
      <c r="F211" s="33"/>
      <c r="G211" s="33"/>
      <c r="H211" s="42"/>
    </row>
    <row r="212" spans="1:9" x14ac:dyDescent="0.25">
      <c r="A212" s="21"/>
      <c r="B212" s="9"/>
      <c r="C212" s="30" t="s">
        <v>83</v>
      </c>
      <c r="D212" s="9"/>
      <c r="E212" s="31"/>
      <c r="F212" s="31">
        <f>0.04*D215</f>
        <v>23064.400000000001</v>
      </c>
      <c r="G212" s="31"/>
      <c r="H212" s="40"/>
      <c r="I212">
        <v>2</v>
      </c>
    </row>
    <row r="213" spans="1:9" x14ac:dyDescent="0.25">
      <c r="A213" s="21"/>
      <c r="B213" s="9"/>
      <c r="C213" s="30" t="s">
        <v>84</v>
      </c>
      <c r="D213" s="9"/>
      <c r="E213" s="31">
        <f>0.04*D215</f>
        <v>23064.400000000001</v>
      </c>
      <c r="F213" s="31"/>
      <c r="G213" s="31"/>
      <c r="H213" s="40"/>
    </row>
    <row r="214" spans="1:9" x14ac:dyDescent="0.25">
      <c r="A214" s="21"/>
      <c r="B214" s="9"/>
      <c r="C214" s="9"/>
      <c r="D214" s="9"/>
      <c r="E214" s="31"/>
      <c r="F214" s="31"/>
      <c r="G214" s="31"/>
      <c r="H214" s="40"/>
    </row>
    <row r="215" spans="1:9" x14ac:dyDescent="0.25">
      <c r="A215" s="21"/>
      <c r="B215" s="9"/>
      <c r="C215" s="9" t="s">
        <v>102</v>
      </c>
      <c r="D215" s="31">
        <f>+G135+G138-F139-F141</f>
        <v>576610</v>
      </c>
      <c r="E215" s="31"/>
      <c r="F215" s="31"/>
      <c r="G215" s="31"/>
      <c r="H215" s="40"/>
    </row>
    <row r="216" spans="1:9" x14ac:dyDescent="0.25">
      <c r="A216" s="22"/>
      <c r="B216" s="12"/>
      <c r="C216" s="12"/>
      <c r="D216" s="12"/>
      <c r="E216" s="34"/>
      <c r="F216" s="34"/>
      <c r="G216" s="34"/>
      <c r="H216" s="43"/>
    </row>
    <row r="217" spans="1:9" x14ac:dyDescent="0.25">
      <c r="E217" s="3"/>
      <c r="F217" s="3"/>
      <c r="G217" s="3"/>
      <c r="H217" s="3"/>
    </row>
    <row r="218" spans="1:9" x14ac:dyDescent="0.25">
      <c r="A218" s="23" t="s">
        <v>70</v>
      </c>
      <c r="B218" s="6"/>
      <c r="C218" s="6"/>
      <c r="D218" s="6"/>
      <c r="E218" s="33"/>
      <c r="F218" s="33"/>
      <c r="G218" s="33"/>
      <c r="H218" s="42"/>
    </row>
    <row r="219" spans="1:9" x14ac:dyDescent="0.25">
      <c r="A219" s="21"/>
      <c r="B219" s="9"/>
      <c r="C219" s="30" t="s">
        <v>59</v>
      </c>
      <c r="D219" s="9"/>
      <c r="E219" s="31"/>
      <c r="F219" s="31">
        <f>+(F117-30000)/16</f>
        <v>16250</v>
      </c>
      <c r="G219" s="31"/>
      <c r="H219" s="40"/>
      <c r="I219">
        <v>2</v>
      </c>
    </row>
    <row r="220" spans="1:9" x14ac:dyDescent="0.25">
      <c r="A220" s="21"/>
      <c r="B220" s="9"/>
      <c r="C220" s="30" t="s">
        <v>100</v>
      </c>
      <c r="D220" s="9"/>
      <c r="E220" s="31">
        <f>+F219</f>
        <v>16250</v>
      </c>
      <c r="F220" s="31"/>
      <c r="G220" s="31"/>
      <c r="H220" s="40"/>
    </row>
    <row r="221" spans="1:9" x14ac:dyDescent="0.25">
      <c r="A221" s="21"/>
      <c r="B221" s="9"/>
      <c r="C221" s="9"/>
      <c r="D221" s="9"/>
      <c r="E221" s="31"/>
      <c r="F221" s="31"/>
      <c r="G221" s="31"/>
      <c r="H221" s="40"/>
    </row>
    <row r="222" spans="1:9" x14ac:dyDescent="0.25">
      <c r="A222" s="21"/>
      <c r="B222" s="9"/>
      <c r="C222" s="9"/>
      <c r="D222" s="9"/>
      <c r="E222" s="31"/>
      <c r="F222" s="31"/>
      <c r="G222" s="31"/>
      <c r="H222" s="40"/>
    </row>
    <row r="223" spans="1:9" x14ac:dyDescent="0.25">
      <c r="A223" s="22"/>
      <c r="B223" s="12"/>
      <c r="C223" s="12"/>
      <c r="D223" s="12"/>
      <c r="E223" s="34"/>
      <c r="F223" s="34"/>
      <c r="G223" s="34"/>
      <c r="H223" s="43"/>
    </row>
    <row r="224" spans="1:9" x14ac:dyDescent="0.25">
      <c r="E224" s="3"/>
      <c r="F224" s="3"/>
      <c r="G224" s="3"/>
      <c r="H224" s="3"/>
    </row>
    <row r="225" spans="1:9" x14ac:dyDescent="0.25">
      <c r="A225" s="23" t="s">
        <v>71</v>
      </c>
      <c r="B225" s="6"/>
      <c r="C225" s="6"/>
      <c r="D225" s="6"/>
      <c r="E225" s="33"/>
      <c r="F225" s="33"/>
      <c r="G225" s="33"/>
      <c r="H225" s="42"/>
    </row>
    <row r="226" spans="1:9" x14ac:dyDescent="0.25">
      <c r="A226" s="21"/>
      <c r="B226" s="9"/>
      <c r="C226" s="30" t="s">
        <v>54</v>
      </c>
      <c r="D226" s="9"/>
      <c r="E226" s="31"/>
      <c r="F226" s="31">
        <v>2500</v>
      </c>
      <c r="G226" s="31"/>
      <c r="H226" s="40"/>
      <c r="I226">
        <v>1</v>
      </c>
    </row>
    <row r="227" spans="1:9" x14ac:dyDescent="0.25">
      <c r="A227" s="21"/>
      <c r="B227" s="9"/>
      <c r="C227" s="30" t="s">
        <v>51</v>
      </c>
      <c r="D227" s="9"/>
      <c r="E227" s="31">
        <v>2500</v>
      </c>
      <c r="F227" s="31"/>
      <c r="G227" s="31"/>
      <c r="H227" s="40"/>
    </row>
    <row r="228" spans="1:9" x14ac:dyDescent="0.25">
      <c r="A228" s="21"/>
      <c r="B228" s="9"/>
      <c r="C228" s="9"/>
      <c r="D228" s="9"/>
      <c r="E228" s="31"/>
      <c r="F228" s="31"/>
      <c r="G228" s="31"/>
      <c r="H228" s="40"/>
    </row>
    <row r="229" spans="1:9" x14ac:dyDescent="0.25">
      <c r="A229" s="21"/>
      <c r="B229" s="9"/>
      <c r="C229" s="9"/>
      <c r="D229" s="9"/>
      <c r="E229" s="31"/>
      <c r="F229" s="31"/>
      <c r="G229" s="31"/>
      <c r="H229" s="40"/>
    </row>
    <row r="230" spans="1:9" x14ac:dyDescent="0.25">
      <c r="A230" s="22"/>
      <c r="B230" s="12"/>
      <c r="C230" s="12"/>
      <c r="D230" s="12"/>
      <c r="E230" s="34"/>
      <c r="F230" s="34"/>
      <c r="G230" s="34"/>
      <c r="H230" s="43"/>
    </row>
    <row r="231" spans="1:9" x14ac:dyDescent="0.25">
      <c r="E231" s="3"/>
      <c r="F231" s="3"/>
      <c r="G231" s="3"/>
      <c r="H231" s="3"/>
    </row>
    <row r="232" spans="1:9" x14ac:dyDescent="0.25">
      <c r="A232" s="23" t="s">
        <v>72</v>
      </c>
      <c r="B232" s="6"/>
      <c r="C232" s="6"/>
      <c r="D232" s="6"/>
      <c r="E232" s="33"/>
      <c r="F232" s="33"/>
      <c r="G232" s="33"/>
      <c r="H232" s="42"/>
    </row>
    <row r="233" spans="1:9" x14ac:dyDescent="0.25">
      <c r="A233" s="21"/>
      <c r="B233" s="9"/>
      <c r="C233" s="30" t="s">
        <v>53</v>
      </c>
      <c r="D233" s="9"/>
      <c r="E233" s="31"/>
      <c r="F233" s="31">
        <v>12980</v>
      </c>
      <c r="G233" s="31"/>
      <c r="H233" s="40"/>
      <c r="I233">
        <v>1</v>
      </c>
    </row>
    <row r="234" spans="1:9" x14ac:dyDescent="0.25">
      <c r="A234" s="21"/>
      <c r="B234" s="9"/>
      <c r="C234" s="30" t="s">
        <v>52</v>
      </c>
      <c r="D234" s="9"/>
      <c r="E234" s="31">
        <f>+F233</f>
        <v>12980</v>
      </c>
      <c r="F234" s="31"/>
      <c r="G234" s="31"/>
      <c r="H234" s="40"/>
    </row>
    <row r="235" spans="1:9" x14ac:dyDescent="0.25">
      <c r="A235" s="21"/>
      <c r="B235" s="9"/>
      <c r="C235" s="9"/>
      <c r="D235" s="9"/>
      <c r="E235" s="31"/>
      <c r="F235" s="31"/>
      <c r="G235" s="31"/>
      <c r="H235" s="40"/>
    </row>
    <row r="236" spans="1:9" x14ac:dyDescent="0.25">
      <c r="A236" s="21"/>
      <c r="B236" s="9"/>
      <c r="C236" s="9"/>
      <c r="D236" s="9"/>
      <c r="E236" s="31"/>
      <c r="F236" s="31"/>
      <c r="G236" s="31"/>
      <c r="H236" s="40"/>
    </row>
    <row r="237" spans="1:9" x14ac:dyDescent="0.25">
      <c r="A237" s="22"/>
      <c r="B237" s="12"/>
      <c r="C237" s="12"/>
      <c r="D237" s="12"/>
      <c r="E237" s="34"/>
      <c r="F237" s="34"/>
      <c r="G237" s="34"/>
      <c r="H237" s="43"/>
    </row>
    <row r="253" spans="1:1" x14ac:dyDescent="0.25">
      <c r="A253" t="s">
        <v>162</v>
      </c>
    </row>
    <row r="254" spans="1:1" x14ac:dyDescent="0.25">
      <c r="A254" t="s">
        <v>116</v>
      </c>
    </row>
    <row r="255" spans="1:1" x14ac:dyDescent="0.25">
      <c r="A255" t="s">
        <v>113</v>
      </c>
    </row>
    <row r="256" spans="1:1" x14ac:dyDescent="0.25">
      <c r="A256" t="s">
        <v>128</v>
      </c>
    </row>
    <row r="257" spans="1:7" x14ac:dyDescent="0.25">
      <c r="A257" t="s">
        <v>163</v>
      </c>
      <c r="F257" s="24"/>
      <c r="G257" s="24"/>
    </row>
    <row r="259" spans="1:7" x14ac:dyDescent="0.25">
      <c r="F259" t="s">
        <v>63</v>
      </c>
      <c r="G259" t="s">
        <v>64</v>
      </c>
    </row>
    <row r="260" spans="1:7" x14ac:dyDescent="0.25">
      <c r="A260" t="s">
        <v>23</v>
      </c>
      <c r="F260" s="4"/>
      <c r="G260" s="4">
        <v>53316</v>
      </c>
    </row>
    <row r="261" spans="1:7" x14ac:dyDescent="0.25">
      <c r="A261" t="s">
        <v>24</v>
      </c>
      <c r="F261" s="4">
        <v>290000</v>
      </c>
      <c r="G261" s="4"/>
    </row>
    <row r="262" spans="1:7" x14ac:dyDescent="0.25">
      <c r="A262" t="s">
        <v>83</v>
      </c>
      <c r="F262" s="4"/>
      <c r="G262" s="4">
        <v>25000</v>
      </c>
    </row>
    <row r="263" spans="1:7" x14ac:dyDescent="0.25">
      <c r="A263" t="s">
        <v>25</v>
      </c>
      <c r="F263" s="4">
        <v>3800</v>
      </c>
      <c r="G263" s="4"/>
    </row>
    <row r="264" spans="1:7" x14ac:dyDescent="0.25">
      <c r="A264" t="s">
        <v>26</v>
      </c>
      <c r="F264" s="4">
        <v>121</v>
      </c>
      <c r="G264" s="4"/>
    </row>
    <row r="265" spans="1:7" x14ac:dyDescent="0.25">
      <c r="A265" t="s">
        <v>40</v>
      </c>
      <c r="F265" s="4">
        <v>0</v>
      </c>
      <c r="G265" s="4"/>
    </row>
    <row r="266" spans="1:7" x14ac:dyDescent="0.25">
      <c r="A266" t="s">
        <v>58</v>
      </c>
      <c r="F266" s="4">
        <v>61500</v>
      </c>
      <c r="G266" s="4"/>
    </row>
    <row r="267" spans="1:7" x14ac:dyDescent="0.25">
      <c r="A267" t="s">
        <v>41</v>
      </c>
      <c r="F267" s="4">
        <v>297500</v>
      </c>
      <c r="G267" s="4"/>
    </row>
    <row r="268" spans="1:7" x14ac:dyDescent="0.25">
      <c r="A268" t="s">
        <v>59</v>
      </c>
      <c r="F268" s="4"/>
      <c r="G268" s="4">
        <v>33000</v>
      </c>
    </row>
    <row r="269" spans="1:7" x14ac:dyDescent="0.25">
      <c r="A269" t="s">
        <v>29</v>
      </c>
      <c r="F269" s="4"/>
      <c r="G269" s="4">
        <v>57000</v>
      </c>
    </row>
    <row r="270" spans="1:7" x14ac:dyDescent="0.25">
      <c r="A270" t="s">
        <v>53</v>
      </c>
      <c r="F270" s="4"/>
      <c r="G270" s="19">
        <f>+F277</f>
        <v>0</v>
      </c>
    </row>
    <row r="271" spans="1:7" x14ac:dyDescent="0.25">
      <c r="A271" t="s">
        <v>54</v>
      </c>
      <c r="F271" s="4"/>
      <c r="G271" s="4">
        <v>5500</v>
      </c>
    </row>
    <row r="272" spans="1:7" x14ac:dyDescent="0.25">
      <c r="A272" t="s">
        <v>56</v>
      </c>
      <c r="F272" s="4"/>
      <c r="G272" s="4">
        <v>100000</v>
      </c>
    </row>
    <row r="273" spans="1:7" x14ac:dyDescent="0.25">
      <c r="A273" t="s">
        <v>42</v>
      </c>
      <c r="F273" s="4"/>
      <c r="G273" s="4">
        <v>138000</v>
      </c>
    </row>
    <row r="274" spans="1:7" x14ac:dyDescent="0.25">
      <c r="A274" t="s">
        <v>43</v>
      </c>
      <c r="F274" s="4"/>
      <c r="G274" s="27" t="s">
        <v>78</v>
      </c>
    </row>
    <row r="275" spans="1:7" x14ac:dyDescent="0.25">
      <c r="A275" t="s">
        <v>44</v>
      </c>
      <c r="F275" s="4">
        <v>40000</v>
      </c>
      <c r="G275" s="4"/>
    </row>
    <row r="276" spans="1:7" x14ac:dyDescent="0.25">
      <c r="A276" t="s">
        <v>100</v>
      </c>
      <c r="F276" s="4">
        <v>39000</v>
      </c>
      <c r="G276" s="4"/>
    </row>
    <row r="277" spans="1:7" x14ac:dyDescent="0.25">
      <c r="A277" t="s">
        <v>52</v>
      </c>
      <c r="F277" s="4">
        <v>0</v>
      </c>
      <c r="G277" s="4"/>
    </row>
    <row r="278" spans="1:7" x14ac:dyDescent="0.25">
      <c r="A278" t="s">
        <v>177</v>
      </c>
      <c r="F278" s="4"/>
      <c r="G278" s="4">
        <v>0</v>
      </c>
    </row>
    <row r="279" spans="1:7" x14ac:dyDescent="0.25">
      <c r="A279" t="s">
        <v>180</v>
      </c>
      <c r="F279" s="4">
        <v>0</v>
      </c>
      <c r="G279" s="4"/>
    </row>
    <row r="280" spans="1:7" x14ac:dyDescent="0.25">
      <c r="A280" t="s">
        <v>49</v>
      </c>
      <c r="F280" s="4">
        <v>11000</v>
      </c>
      <c r="G280" s="4"/>
    </row>
    <row r="281" spans="1:7" x14ac:dyDescent="0.25">
      <c r="A281" t="s">
        <v>30</v>
      </c>
      <c r="F281" s="4">
        <v>3300</v>
      </c>
      <c r="G281" s="4"/>
    </row>
    <row r="282" spans="1:7" x14ac:dyDescent="0.25">
      <c r="A282" t="s">
        <v>33</v>
      </c>
      <c r="F282" s="4">
        <v>271000</v>
      </c>
      <c r="G282" s="4"/>
    </row>
    <row r="283" spans="1:7" x14ac:dyDescent="0.25">
      <c r="A283" t="s">
        <v>51</v>
      </c>
      <c r="F283" s="4">
        <v>5000</v>
      </c>
      <c r="G283" s="4"/>
    </row>
    <row r="284" spans="1:7" x14ac:dyDescent="0.25">
      <c r="A284" t="s">
        <v>47</v>
      </c>
      <c r="F284" s="4"/>
      <c r="G284" s="4">
        <v>434160</v>
      </c>
    </row>
    <row r="285" spans="1:7" x14ac:dyDescent="0.25">
      <c r="A285" t="s">
        <v>60</v>
      </c>
      <c r="F285" s="4">
        <v>19879</v>
      </c>
      <c r="G285" s="4"/>
    </row>
    <row r="286" spans="1:7" x14ac:dyDescent="0.25">
      <c r="A286" t="s">
        <v>34</v>
      </c>
      <c r="F286" s="4"/>
      <c r="G286" s="4">
        <v>8470</v>
      </c>
    </row>
    <row r="287" spans="1:7" x14ac:dyDescent="0.25">
      <c r="A287" t="s">
        <v>45</v>
      </c>
      <c r="F287" s="4"/>
      <c r="G287" s="4">
        <v>310000</v>
      </c>
    </row>
    <row r="288" spans="1:7" x14ac:dyDescent="0.25">
      <c r="A288" t="s">
        <v>35</v>
      </c>
      <c r="F288" s="4">
        <v>83000</v>
      </c>
      <c r="G288" s="4"/>
    </row>
    <row r="289" spans="1:7" x14ac:dyDescent="0.25">
      <c r="A289" t="s">
        <v>48</v>
      </c>
      <c r="F289" s="4">
        <v>191000</v>
      </c>
      <c r="G289" s="4"/>
    </row>
    <row r="290" spans="1:7" x14ac:dyDescent="0.25">
      <c r="A290" t="s">
        <v>99</v>
      </c>
      <c r="F290" s="4">
        <v>17500</v>
      </c>
      <c r="G290" s="4"/>
    </row>
    <row r="291" spans="1:7" x14ac:dyDescent="0.25">
      <c r="A291" t="s">
        <v>46</v>
      </c>
      <c r="F291" s="4">
        <v>8726</v>
      </c>
      <c r="G291" s="4"/>
    </row>
    <row r="292" spans="1:7" x14ac:dyDescent="0.25">
      <c r="A292" t="s">
        <v>50</v>
      </c>
      <c r="F292" s="4">
        <v>4900</v>
      </c>
      <c r="G292" s="4"/>
    </row>
    <row r="293" spans="1:7" x14ac:dyDescent="0.25">
      <c r="F293" s="4"/>
      <c r="G293" s="4"/>
    </row>
    <row r="294" spans="1:7" x14ac:dyDescent="0.25">
      <c r="F294" s="4">
        <f>SUM(F260:F292)</f>
        <v>1347226</v>
      </c>
      <c r="G294" s="4">
        <f>SUM(G260:G292)</f>
        <v>1164446</v>
      </c>
    </row>
    <row r="295" spans="1:7" x14ac:dyDescent="0.25">
      <c r="F295" s="4"/>
      <c r="G295" s="4"/>
    </row>
    <row r="298" spans="1:7" x14ac:dyDescent="0.25">
      <c r="A298" t="s">
        <v>182</v>
      </c>
      <c r="C298" t="s">
        <v>114</v>
      </c>
    </row>
    <row r="299" spans="1:7" x14ac:dyDescent="0.25">
      <c r="C299" t="s">
        <v>115</v>
      </c>
    </row>
    <row r="301" spans="1:7" x14ac:dyDescent="0.25">
      <c r="A301" t="s">
        <v>95</v>
      </c>
      <c r="D301" t="s">
        <v>88</v>
      </c>
      <c r="G301" t="s">
        <v>92</v>
      </c>
    </row>
    <row r="302" spans="1:7" x14ac:dyDescent="0.25">
      <c r="A302" t="s">
        <v>96</v>
      </c>
      <c r="D302" t="s">
        <v>89</v>
      </c>
      <c r="G302" t="s">
        <v>93</v>
      </c>
    </row>
    <row r="303" spans="1:7" x14ac:dyDescent="0.25">
      <c r="D303" s="9" t="s">
        <v>98</v>
      </c>
      <c r="E303" s="9"/>
      <c r="F303" s="9"/>
      <c r="G303" s="9" t="s">
        <v>94</v>
      </c>
    </row>
    <row r="304" spans="1:7" x14ac:dyDescent="0.25">
      <c r="D304" t="s">
        <v>86</v>
      </c>
      <c r="G304" t="s">
        <v>90</v>
      </c>
    </row>
    <row r="305" spans="1:9" x14ac:dyDescent="0.25">
      <c r="A305" s="9"/>
      <c r="B305" s="9"/>
      <c r="D305" t="s">
        <v>87</v>
      </c>
      <c r="G305" t="s">
        <v>91</v>
      </c>
      <c r="H305" s="9"/>
      <c r="I305" s="9"/>
    </row>
    <row r="306" spans="1:9" x14ac:dyDescent="0.25">
      <c r="A306" s="9"/>
      <c r="B306" s="9"/>
      <c r="C306" s="9"/>
      <c r="D306" s="9"/>
      <c r="E306" s="9"/>
      <c r="F306" s="9"/>
      <c r="G306" s="9"/>
      <c r="H306" s="9"/>
      <c r="I306" s="9"/>
    </row>
    <row r="307" spans="1:9" x14ac:dyDescent="0.25">
      <c r="A307" s="9"/>
      <c r="B307" s="9"/>
      <c r="C307" s="9"/>
      <c r="D307" s="9"/>
      <c r="E307" s="9"/>
      <c r="F307" s="9"/>
      <c r="G307" s="9"/>
      <c r="H307" s="9"/>
      <c r="I307" s="9"/>
    </row>
    <row r="308" spans="1:9" x14ac:dyDescent="0.25">
      <c r="A308" s="20" t="s">
        <v>76</v>
      </c>
      <c r="B308" s="6"/>
      <c r="C308" s="6"/>
      <c r="D308" s="6"/>
      <c r="E308" s="6"/>
      <c r="F308" s="6"/>
      <c r="G308" s="6"/>
      <c r="H308" s="7"/>
      <c r="I308" s="9"/>
    </row>
    <row r="309" spans="1:9" x14ac:dyDescent="0.25">
      <c r="A309" s="21"/>
      <c r="B309" s="9"/>
      <c r="C309" s="9"/>
      <c r="D309" s="9"/>
      <c r="E309" s="9"/>
      <c r="F309" s="9"/>
      <c r="G309" s="9"/>
      <c r="H309" s="10"/>
      <c r="I309" s="9"/>
    </row>
    <row r="310" spans="1:9" x14ac:dyDescent="0.25">
      <c r="A310" s="21"/>
      <c r="B310" s="37" t="s">
        <v>97</v>
      </c>
      <c r="C310" s="9"/>
      <c r="D310" s="9"/>
      <c r="E310" s="9"/>
      <c r="F310" s="9"/>
      <c r="G310" s="9"/>
      <c r="H310" s="10"/>
      <c r="I310" s="9"/>
    </row>
    <row r="311" spans="1:9" x14ac:dyDescent="0.25">
      <c r="A311" s="21"/>
      <c r="B311" s="9"/>
      <c r="C311" s="9" t="str">
        <f>+A284</f>
        <v>Omzet verwarmingssystemen</v>
      </c>
      <c r="D311" s="9"/>
      <c r="E311" s="9"/>
      <c r="F311" s="31">
        <f>+G284</f>
        <v>434160</v>
      </c>
      <c r="G311" s="31"/>
      <c r="H311" s="10"/>
      <c r="I311" s="9"/>
    </row>
    <row r="312" spans="1:9" x14ac:dyDescent="0.25">
      <c r="A312" s="21"/>
      <c r="B312" s="9"/>
      <c r="C312" s="9" t="str">
        <f>+A287</f>
        <v>Opbrengst uit verrichte diensten</v>
      </c>
      <c r="D312" s="9"/>
      <c r="E312" s="9"/>
      <c r="F312" s="31">
        <f>+G287</f>
        <v>310000</v>
      </c>
      <c r="G312" s="31"/>
      <c r="H312" s="10"/>
      <c r="I312" s="9"/>
    </row>
    <row r="313" spans="1:9" x14ac:dyDescent="0.25">
      <c r="A313" s="21"/>
      <c r="B313" s="9"/>
      <c r="C313" s="9" t="str">
        <f>+A288</f>
        <v>Retourverkopen</v>
      </c>
      <c r="D313" s="9"/>
      <c r="E313" s="9"/>
      <c r="F313" s="31">
        <f>-F288</f>
        <v>-83000</v>
      </c>
      <c r="G313" s="31"/>
      <c r="H313" s="10"/>
      <c r="I313" s="9"/>
    </row>
    <row r="314" spans="1:9" x14ac:dyDescent="0.25">
      <c r="A314" s="21"/>
      <c r="B314" s="9"/>
      <c r="C314" s="9" t="str">
        <f>+A291</f>
        <v>Verleende betalingskorting</v>
      </c>
      <c r="D314" s="9"/>
      <c r="E314" s="9"/>
      <c r="F314" s="31">
        <f>-F291</f>
        <v>-8726</v>
      </c>
      <c r="G314" s="31"/>
      <c r="H314" s="10"/>
      <c r="I314" s="9"/>
    </row>
    <row r="315" spans="1:9" x14ac:dyDescent="0.25">
      <c r="A315" s="21"/>
      <c r="B315" s="9"/>
      <c r="C315" s="9"/>
      <c r="D315" s="9"/>
      <c r="E315" s="9"/>
      <c r="F315" s="9"/>
      <c r="G315" s="31">
        <f>+F311+F312+F313+F314</f>
        <v>652434</v>
      </c>
      <c r="H315" s="40"/>
      <c r="I315" s="9">
        <v>1</v>
      </c>
    </row>
    <row r="316" spans="1:9" x14ac:dyDescent="0.25">
      <c r="A316" s="21"/>
      <c r="B316" s="37" t="s">
        <v>164</v>
      </c>
      <c r="C316" s="9"/>
      <c r="D316" s="9"/>
      <c r="E316" s="9"/>
      <c r="F316" s="9"/>
      <c r="G316" s="9"/>
      <c r="H316" s="10"/>
      <c r="I316" s="9"/>
    </row>
    <row r="317" spans="1:9" x14ac:dyDescent="0.25">
      <c r="A317" s="21"/>
      <c r="B317" s="9"/>
      <c r="C317" s="9" t="str">
        <f>+A282</f>
        <v>Inkoopwaarde van de verkopen</v>
      </c>
      <c r="D317" s="9"/>
      <c r="E317" s="9"/>
      <c r="F317" s="31">
        <f>+F282</f>
        <v>271000</v>
      </c>
      <c r="G317" s="9"/>
      <c r="H317" s="10"/>
      <c r="I317" s="9"/>
    </row>
    <row r="318" spans="1:9" x14ac:dyDescent="0.25">
      <c r="A318" s="21"/>
      <c r="B318" s="9"/>
      <c r="C318" s="9" t="str">
        <f>+A281</f>
        <v>Ingaande vrachtkosten</v>
      </c>
      <c r="D318" s="9"/>
      <c r="E318" s="9"/>
      <c r="F318" s="31">
        <f>+F281</f>
        <v>3300</v>
      </c>
      <c r="G318" s="9"/>
      <c r="H318" s="10"/>
      <c r="I318" s="9"/>
    </row>
    <row r="319" spans="1:9" x14ac:dyDescent="0.25">
      <c r="A319" s="21"/>
      <c r="B319" s="9"/>
      <c r="C319" s="9" t="str">
        <f>+A286</f>
        <v>Ontvangen betalingskorting</v>
      </c>
      <c r="D319" s="9"/>
      <c r="E319" s="9"/>
      <c r="F319" s="31">
        <f>-G286</f>
        <v>-8470</v>
      </c>
      <c r="G319" s="9"/>
      <c r="H319" s="10"/>
      <c r="I319" s="9"/>
    </row>
    <row r="320" spans="1:9" x14ac:dyDescent="0.25">
      <c r="A320" s="21"/>
      <c r="B320" s="9"/>
      <c r="C320" s="9"/>
      <c r="D320" s="9"/>
      <c r="E320" s="9"/>
      <c r="F320" s="9"/>
      <c r="G320" s="31">
        <f>+F317+F318+F319</f>
        <v>265830</v>
      </c>
      <c r="H320" s="10"/>
      <c r="I320" s="9"/>
    </row>
    <row r="321" spans="1:9" x14ac:dyDescent="0.25">
      <c r="A321" s="21"/>
      <c r="B321" s="37" t="s">
        <v>104</v>
      </c>
      <c r="C321" s="9"/>
      <c r="D321" s="9"/>
      <c r="E321" s="9"/>
      <c r="F321" s="9"/>
      <c r="G321" s="31">
        <f>+G315-G320</f>
        <v>386604</v>
      </c>
      <c r="H321" s="10"/>
      <c r="I321" s="9">
        <v>1</v>
      </c>
    </row>
    <row r="322" spans="1:9" x14ac:dyDescent="0.25">
      <c r="A322" s="21"/>
      <c r="B322" s="9"/>
      <c r="C322" s="9"/>
      <c r="D322" s="9"/>
      <c r="E322" s="9"/>
      <c r="F322" s="9"/>
      <c r="G322" s="9"/>
      <c r="H322" s="10"/>
      <c r="I322" s="9"/>
    </row>
    <row r="323" spans="1:9" x14ac:dyDescent="0.25">
      <c r="A323" s="21"/>
      <c r="B323" s="37" t="s">
        <v>103</v>
      </c>
      <c r="C323" s="9"/>
      <c r="D323" s="9"/>
      <c r="E323" s="9"/>
      <c r="F323" s="9"/>
      <c r="G323" s="9"/>
      <c r="H323" s="10"/>
      <c r="I323" s="9"/>
    </row>
    <row r="324" spans="1:9" x14ac:dyDescent="0.25">
      <c r="A324" s="21"/>
      <c r="B324" s="9"/>
      <c r="C324" s="9" t="str">
        <f>+A292</f>
        <v>Verzekeringskosten</v>
      </c>
      <c r="D324" s="9"/>
      <c r="E324" s="9"/>
      <c r="F324" s="31">
        <f>+F292</f>
        <v>4900</v>
      </c>
      <c r="G324" s="9"/>
      <c r="H324" s="10"/>
      <c r="I324" s="9"/>
    </row>
    <row r="325" spans="1:9" x14ac:dyDescent="0.25">
      <c r="A325" s="21"/>
      <c r="B325" s="9"/>
      <c r="C325" s="9" t="str">
        <f>+A290</f>
        <v>Dotatie aan voorziening oninbare debiteuren</v>
      </c>
      <c r="D325" s="9"/>
      <c r="E325" s="9"/>
      <c r="F325" s="31">
        <f>+F290</f>
        <v>17500</v>
      </c>
      <c r="G325" s="9"/>
      <c r="H325" s="10"/>
      <c r="I325" s="9"/>
    </row>
    <row r="326" spans="1:9" x14ac:dyDescent="0.25">
      <c r="A326" s="21"/>
      <c r="B326" s="9"/>
      <c r="C326" s="9" t="str">
        <f>+A289</f>
        <v>Salariskosten</v>
      </c>
      <c r="D326" s="9"/>
      <c r="E326" s="9"/>
      <c r="F326" s="31">
        <f>+F289</f>
        <v>191000</v>
      </c>
      <c r="G326" s="9"/>
      <c r="H326" s="10"/>
      <c r="I326" s="9"/>
    </row>
    <row r="327" spans="1:9" x14ac:dyDescent="0.25">
      <c r="A327" s="21"/>
      <c r="B327" s="9"/>
      <c r="C327" s="9" t="str">
        <f>+A285</f>
        <v>Onderhoudskosten</v>
      </c>
      <c r="D327" s="9"/>
      <c r="E327" s="9"/>
      <c r="F327" s="31">
        <f>+F285</f>
        <v>19879</v>
      </c>
      <c r="G327" s="9"/>
      <c r="H327" s="10"/>
      <c r="I327" s="9"/>
    </row>
    <row r="328" spans="1:9" x14ac:dyDescent="0.25">
      <c r="A328" s="21"/>
      <c r="B328" s="9"/>
      <c r="C328" s="9" t="str">
        <f>+A280</f>
        <v>Huurkosten</v>
      </c>
      <c r="D328" s="9"/>
      <c r="E328" s="9"/>
      <c r="F328" s="31">
        <f>+F280</f>
        <v>11000</v>
      </c>
      <c r="G328" s="9"/>
      <c r="H328" s="10"/>
      <c r="I328" s="9"/>
    </row>
    <row r="329" spans="1:9" x14ac:dyDescent="0.25">
      <c r="A329" s="21"/>
      <c r="B329" s="9"/>
      <c r="C329" s="9" t="str">
        <f>+A276</f>
        <v>Afschrijvingskosten bedrijfsauto</v>
      </c>
      <c r="D329" s="9"/>
      <c r="E329" s="9"/>
      <c r="F329" s="31">
        <f>+F276</f>
        <v>39000</v>
      </c>
      <c r="G329" s="9"/>
      <c r="H329" s="10"/>
      <c r="I329" s="9"/>
    </row>
    <row r="330" spans="1:9" x14ac:dyDescent="0.25">
      <c r="A330" s="21"/>
      <c r="B330" s="9"/>
      <c r="C330" s="9"/>
      <c r="D330" s="9"/>
      <c r="E330" s="9"/>
      <c r="F330" s="9"/>
      <c r="G330" s="9"/>
      <c r="H330" s="10"/>
      <c r="I330" s="9"/>
    </row>
    <row r="331" spans="1:9" x14ac:dyDescent="0.25">
      <c r="A331" s="21"/>
      <c r="B331" s="37" t="s">
        <v>88</v>
      </c>
      <c r="C331" s="9"/>
      <c r="D331" s="9"/>
      <c r="E331" s="9"/>
      <c r="F331" s="9"/>
      <c r="G331" s="31">
        <f>+G321-F324-F325-F326-F327-F328-F329</f>
        <v>103325</v>
      </c>
      <c r="H331" s="10"/>
      <c r="I331" s="9">
        <v>1</v>
      </c>
    </row>
    <row r="332" spans="1:9" x14ac:dyDescent="0.25">
      <c r="A332" s="21"/>
      <c r="B332" s="9"/>
      <c r="C332" s="9"/>
      <c r="D332" s="9"/>
      <c r="E332" s="9"/>
      <c r="F332" s="9"/>
      <c r="G332" s="9"/>
      <c r="H332" s="10"/>
      <c r="I332" s="9"/>
    </row>
    <row r="333" spans="1:9" x14ac:dyDescent="0.25">
      <c r="A333" s="21"/>
      <c r="B333" s="9"/>
      <c r="C333" s="9" t="s">
        <v>105</v>
      </c>
      <c r="D333" s="9"/>
      <c r="E333" s="9"/>
      <c r="F333" s="31">
        <f>+F283</f>
        <v>5000</v>
      </c>
      <c r="G333" s="9"/>
      <c r="H333" s="10"/>
      <c r="I333" s="9"/>
    </row>
    <row r="334" spans="1:9" x14ac:dyDescent="0.25">
      <c r="A334" s="21"/>
      <c r="B334" s="9"/>
      <c r="C334" s="9"/>
      <c r="D334" s="9"/>
      <c r="E334" s="9"/>
      <c r="F334" s="9"/>
      <c r="G334" s="9"/>
      <c r="H334" s="10"/>
      <c r="I334" s="9"/>
    </row>
    <row r="335" spans="1:9" x14ac:dyDescent="0.25">
      <c r="A335" s="21"/>
      <c r="B335" s="37" t="s">
        <v>106</v>
      </c>
      <c r="C335" s="9"/>
      <c r="D335" s="9"/>
      <c r="E335" s="9"/>
      <c r="F335" s="9"/>
      <c r="G335" s="31">
        <f>+G331-F333</f>
        <v>98325</v>
      </c>
      <c r="H335" s="10"/>
      <c r="I335" s="9">
        <v>1</v>
      </c>
    </row>
    <row r="336" spans="1:9" x14ac:dyDescent="0.25">
      <c r="A336" s="21"/>
      <c r="B336" s="9"/>
      <c r="C336" s="9"/>
      <c r="D336" s="9"/>
      <c r="E336" s="9"/>
      <c r="F336" s="9"/>
      <c r="G336" s="9"/>
      <c r="H336" s="10"/>
      <c r="I336" s="9"/>
    </row>
    <row r="337" spans="1:9" x14ac:dyDescent="0.25">
      <c r="A337" s="21"/>
      <c r="B337" s="9"/>
      <c r="C337" s="9" t="str">
        <f>+A277</f>
        <v>Belastinglast</v>
      </c>
      <c r="D337" s="9"/>
      <c r="E337" s="9"/>
      <c r="F337" s="9">
        <v>0</v>
      </c>
      <c r="G337" s="9"/>
      <c r="H337" s="10"/>
      <c r="I337" s="9"/>
    </row>
    <row r="338" spans="1:9" x14ac:dyDescent="0.25">
      <c r="A338" s="21"/>
      <c r="B338" s="9"/>
      <c r="C338" s="9"/>
      <c r="D338" s="9"/>
      <c r="E338" s="9"/>
      <c r="F338" s="9"/>
      <c r="G338" s="9"/>
      <c r="H338" s="10"/>
      <c r="I338" s="9"/>
    </row>
    <row r="339" spans="1:9" x14ac:dyDescent="0.25">
      <c r="A339" s="21"/>
      <c r="B339" s="37" t="s">
        <v>107</v>
      </c>
      <c r="C339" s="9"/>
      <c r="D339" s="9"/>
      <c r="E339" s="9"/>
      <c r="F339" s="9"/>
      <c r="G339" s="31">
        <f>+G335-F337</f>
        <v>98325</v>
      </c>
      <c r="H339" s="10"/>
      <c r="I339" s="9">
        <v>1</v>
      </c>
    </row>
    <row r="340" spans="1:9" x14ac:dyDescent="0.25">
      <c r="A340" s="21"/>
      <c r="B340" s="9"/>
      <c r="C340" s="9"/>
      <c r="D340" s="9"/>
      <c r="E340" s="9"/>
      <c r="F340" s="9"/>
      <c r="G340" s="9"/>
      <c r="H340" s="10"/>
      <c r="I340" s="9"/>
    </row>
    <row r="341" spans="1:9" x14ac:dyDescent="0.25">
      <c r="A341" s="21"/>
      <c r="B341" s="9"/>
      <c r="C341" s="9"/>
      <c r="D341" s="9"/>
      <c r="E341" s="9"/>
      <c r="F341" s="9"/>
      <c r="G341" s="9"/>
      <c r="H341" s="10"/>
      <c r="I341" s="9"/>
    </row>
    <row r="342" spans="1:9" x14ac:dyDescent="0.25">
      <c r="A342" s="21"/>
      <c r="B342" s="9"/>
      <c r="C342" s="9"/>
      <c r="D342" s="9"/>
      <c r="E342" s="9"/>
      <c r="F342" s="9"/>
      <c r="G342" s="9"/>
      <c r="H342" s="10"/>
      <c r="I342" s="9"/>
    </row>
    <row r="343" spans="1:9" x14ac:dyDescent="0.25">
      <c r="A343" s="21"/>
      <c r="B343" s="9"/>
      <c r="C343" s="9"/>
      <c r="D343" s="9"/>
      <c r="E343" s="9"/>
      <c r="F343" s="9"/>
      <c r="G343" s="9"/>
      <c r="H343" s="10"/>
      <c r="I343" s="9"/>
    </row>
    <row r="344" spans="1:9" x14ac:dyDescent="0.25">
      <c r="A344" s="21"/>
      <c r="B344" s="9"/>
      <c r="C344" s="9"/>
      <c r="D344" s="9"/>
      <c r="E344" s="9"/>
      <c r="F344" s="9"/>
      <c r="G344" s="9"/>
      <c r="H344" s="10"/>
      <c r="I344" s="9"/>
    </row>
    <row r="345" spans="1:9" x14ac:dyDescent="0.25">
      <c r="A345" s="21"/>
      <c r="B345" s="9"/>
      <c r="C345" s="9"/>
      <c r="D345" s="9"/>
      <c r="E345" s="9"/>
      <c r="F345" s="9"/>
      <c r="G345" s="9"/>
      <c r="H345" s="10"/>
      <c r="I345" s="9"/>
    </row>
    <row r="346" spans="1:9" x14ac:dyDescent="0.25">
      <c r="A346" s="22"/>
      <c r="B346" s="12"/>
      <c r="C346" s="12"/>
      <c r="D346" s="12"/>
      <c r="E346" s="12"/>
      <c r="F346" s="12"/>
      <c r="G346" s="12"/>
      <c r="H346" s="13"/>
      <c r="I346" s="9"/>
    </row>
    <row r="347" spans="1:9" x14ac:dyDescent="0.25">
      <c r="A347" s="9"/>
      <c r="B347" s="9"/>
      <c r="C347" s="9"/>
      <c r="D347" s="9"/>
      <c r="E347" s="9"/>
      <c r="F347" s="9"/>
      <c r="G347" s="9"/>
      <c r="H347" s="9"/>
      <c r="I347" s="9"/>
    </row>
    <row r="348" spans="1:9" x14ac:dyDescent="0.25">
      <c r="A348" s="9" t="s">
        <v>181</v>
      </c>
      <c r="B348" s="9"/>
      <c r="C348" s="9"/>
      <c r="D348" s="9"/>
      <c r="E348" s="9"/>
      <c r="F348" s="9"/>
      <c r="G348" s="9"/>
      <c r="H348" s="9"/>
      <c r="I348" s="9"/>
    </row>
    <row r="349" spans="1:9" x14ac:dyDescent="0.25">
      <c r="A349" s="9"/>
      <c r="B349" s="9"/>
      <c r="C349" s="9"/>
      <c r="D349" s="9"/>
      <c r="E349" s="9"/>
      <c r="F349" s="9"/>
      <c r="G349" s="9"/>
      <c r="H349" s="9"/>
      <c r="I349" s="9"/>
    </row>
    <row r="350" spans="1:9" x14ac:dyDescent="0.25">
      <c r="A350" s="9" t="s">
        <v>77</v>
      </c>
      <c r="B350" s="9"/>
      <c r="C350" s="9"/>
      <c r="D350" s="9"/>
      <c r="E350" s="9"/>
      <c r="F350" s="9"/>
      <c r="G350" s="9"/>
      <c r="H350" s="9"/>
      <c r="I350" s="9"/>
    </row>
    <row r="351" spans="1:9" x14ac:dyDescent="0.25">
      <c r="A351" s="20"/>
      <c r="B351" s="6" t="s">
        <v>43</v>
      </c>
      <c r="C351" s="6"/>
      <c r="D351" s="6" t="s">
        <v>108</v>
      </c>
      <c r="E351" s="6"/>
      <c r="F351" s="33">
        <f>+F294-G294</f>
        <v>182780</v>
      </c>
      <c r="G351" s="6"/>
      <c r="H351" s="7"/>
      <c r="I351" s="9">
        <v>1</v>
      </c>
    </row>
    <row r="352" spans="1:9" x14ac:dyDescent="0.25">
      <c r="A352" s="21"/>
      <c r="B352" s="9"/>
      <c r="C352" s="9"/>
      <c r="D352" s="9"/>
      <c r="E352" s="9"/>
      <c r="F352" s="9"/>
      <c r="G352" s="9"/>
      <c r="H352" s="10"/>
      <c r="I352" s="9"/>
    </row>
    <row r="353" spans="1:9" x14ac:dyDescent="0.25">
      <c r="A353" s="21"/>
      <c r="B353" s="9" t="s">
        <v>109</v>
      </c>
      <c r="C353" s="9"/>
      <c r="D353" s="9"/>
      <c r="E353" s="9"/>
      <c r="F353" s="31">
        <f>+G339</f>
        <v>98325</v>
      </c>
      <c r="G353" s="9"/>
      <c r="H353" s="10"/>
      <c r="I353" s="9">
        <v>1</v>
      </c>
    </row>
    <row r="354" spans="1:9" x14ac:dyDescent="0.25">
      <c r="A354" s="21"/>
      <c r="B354" s="9" t="s">
        <v>44</v>
      </c>
      <c r="C354" s="9"/>
      <c r="D354" s="9"/>
      <c r="E354" s="9"/>
      <c r="F354" s="31">
        <f>+F275</f>
        <v>40000</v>
      </c>
      <c r="G354" s="9"/>
      <c r="H354" s="10"/>
      <c r="I354" s="9">
        <v>1</v>
      </c>
    </row>
    <row r="355" spans="1:9" x14ac:dyDescent="0.25">
      <c r="A355" s="21"/>
      <c r="B355" s="9"/>
      <c r="C355" s="9"/>
      <c r="D355" s="9"/>
      <c r="E355" s="9"/>
      <c r="F355" s="9"/>
      <c r="G355" s="9"/>
      <c r="H355" s="10"/>
      <c r="I355" s="9"/>
    </row>
    <row r="356" spans="1:9" x14ac:dyDescent="0.25">
      <c r="A356" s="22"/>
      <c r="B356" s="12" t="s">
        <v>43</v>
      </c>
      <c r="C356" s="12"/>
      <c r="D356" s="12" t="s">
        <v>110</v>
      </c>
      <c r="E356" s="12"/>
      <c r="F356" s="34">
        <f>+F351+F353-F354</f>
        <v>241105</v>
      </c>
      <c r="G356" s="12"/>
      <c r="H356" s="13"/>
      <c r="I356" s="9"/>
    </row>
    <row r="357" spans="1:9" x14ac:dyDescent="0.25">
      <c r="A357" s="9"/>
      <c r="B357" s="9"/>
      <c r="C357" s="9"/>
      <c r="D357" s="9"/>
      <c r="E357" s="9"/>
      <c r="F357" s="9"/>
      <c r="G357" s="9"/>
      <c r="H357" s="9"/>
      <c r="I357" s="9"/>
    </row>
    <row r="358" spans="1:9" x14ac:dyDescent="0.25">
      <c r="A358" s="9"/>
      <c r="B358" s="9"/>
      <c r="C358" s="9"/>
      <c r="D358" s="9"/>
      <c r="E358" s="9"/>
      <c r="F358" s="9"/>
      <c r="G358" s="9"/>
      <c r="H358" s="9"/>
      <c r="I358" s="9"/>
    </row>
    <row r="359" spans="1:9" x14ac:dyDescent="0.25">
      <c r="A359" s="9"/>
      <c r="B359" s="9"/>
      <c r="C359" s="9"/>
      <c r="D359" s="9"/>
      <c r="E359" s="9"/>
      <c r="F359" s="9"/>
      <c r="G359" s="9"/>
      <c r="H359" s="9"/>
      <c r="I359" s="9"/>
    </row>
    <row r="360" spans="1:9" x14ac:dyDescent="0.25">
      <c r="A360" s="9"/>
      <c r="B360" s="9"/>
      <c r="C360" s="9"/>
      <c r="D360" s="9"/>
      <c r="E360" s="9"/>
      <c r="F360" s="9"/>
      <c r="G360" s="9"/>
      <c r="H360" s="9"/>
      <c r="I360" s="9"/>
    </row>
    <row r="361" spans="1:9" x14ac:dyDescent="0.25">
      <c r="A361" s="9" t="s">
        <v>129</v>
      </c>
      <c r="B361" s="9"/>
      <c r="C361" s="9"/>
      <c r="D361" s="9"/>
      <c r="E361" s="9"/>
      <c r="F361" s="9"/>
      <c r="G361" s="9"/>
      <c r="H361" s="9"/>
      <c r="I361" s="9"/>
    </row>
    <row r="362" spans="1:9" x14ac:dyDescent="0.25">
      <c r="A362" s="9"/>
      <c r="B362" s="9"/>
      <c r="C362" s="9"/>
      <c r="D362" s="9"/>
      <c r="E362" s="9"/>
      <c r="F362" s="9"/>
      <c r="G362" s="9"/>
      <c r="H362" s="9"/>
      <c r="I362" s="9"/>
    </row>
    <row r="363" spans="1:9" x14ac:dyDescent="0.25">
      <c r="A363" t="s">
        <v>23</v>
      </c>
      <c r="B363" s="9"/>
      <c r="C363" s="9"/>
      <c r="D363" s="9"/>
      <c r="E363" s="9" t="s">
        <v>23</v>
      </c>
      <c r="F363" s="9"/>
      <c r="G363" s="9"/>
      <c r="H363" s="9"/>
      <c r="I363" s="9"/>
    </row>
    <row r="364" spans="1:9" x14ac:dyDescent="0.25">
      <c r="A364" t="s">
        <v>24</v>
      </c>
      <c r="B364" s="9"/>
      <c r="C364" s="9"/>
      <c r="D364" s="9"/>
      <c r="E364" s="9" t="s">
        <v>130</v>
      </c>
      <c r="F364" s="9"/>
      <c r="G364" s="9"/>
      <c r="H364" s="9"/>
      <c r="I364" s="9"/>
    </row>
    <row r="365" spans="1:9" x14ac:dyDescent="0.25">
      <c r="A365" t="s">
        <v>83</v>
      </c>
      <c r="B365" s="9"/>
      <c r="C365" s="9"/>
      <c r="D365" s="9"/>
      <c r="E365" s="9" t="s">
        <v>131</v>
      </c>
      <c r="F365" s="9"/>
      <c r="G365" s="9"/>
      <c r="H365" s="9"/>
      <c r="I365" s="9"/>
    </row>
    <row r="366" spans="1:9" x14ac:dyDescent="0.25">
      <c r="A366" t="s">
        <v>25</v>
      </c>
      <c r="B366" s="9"/>
      <c r="C366" s="9"/>
      <c r="D366" s="9"/>
      <c r="E366" s="25" t="s">
        <v>132</v>
      </c>
      <c r="F366" s="9"/>
      <c r="G366" s="9"/>
      <c r="H366" s="9"/>
      <c r="I366" s="9"/>
    </row>
    <row r="367" spans="1:9" x14ac:dyDescent="0.25">
      <c r="A367" t="s">
        <v>26</v>
      </c>
      <c r="B367" s="9"/>
      <c r="C367" s="9"/>
      <c r="D367" s="9"/>
      <c r="E367" s="25" t="s">
        <v>133</v>
      </c>
      <c r="F367" s="9"/>
      <c r="G367" s="9"/>
      <c r="H367" s="9"/>
      <c r="I367" s="9"/>
    </row>
    <row r="368" spans="1:9" x14ac:dyDescent="0.25">
      <c r="A368" t="s">
        <v>40</v>
      </c>
      <c r="B368" s="9"/>
      <c r="C368" s="9"/>
      <c r="D368" s="9"/>
      <c r="E368" s="25" t="s">
        <v>134</v>
      </c>
      <c r="F368" s="9"/>
      <c r="G368" s="9"/>
      <c r="H368" s="9"/>
      <c r="I368" s="9"/>
    </row>
    <row r="369" spans="1:9" x14ac:dyDescent="0.25">
      <c r="A369" t="s">
        <v>58</v>
      </c>
      <c r="B369" s="9"/>
      <c r="C369" s="9"/>
      <c r="D369" s="9"/>
      <c r="E369" s="25" t="s">
        <v>135</v>
      </c>
      <c r="F369" s="9"/>
      <c r="G369" s="9"/>
      <c r="H369" s="9"/>
      <c r="I369" s="9"/>
    </row>
    <row r="370" spans="1:9" x14ac:dyDescent="0.25">
      <c r="A370" t="s">
        <v>41</v>
      </c>
      <c r="B370" s="9"/>
      <c r="C370" s="9"/>
      <c r="D370" s="9"/>
      <c r="E370" s="25" t="s">
        <v>136</v>
      </c>
      <c r="F370" s="9"/>
      <c r="G370" s="9"/>
      <c r="H370" s="9"/>
      <c r="I370" s="9"/>
    </row>
    <row r="371" spans="1:9" x14ac:dyDescent="0.25">
      <c r="A371" t="s">
        <v>59</v>
      </c>
      <c r="B371" s="9"/>
      <c r="C371" s="9"/>
      <c r="D371" s="9"/>
      <c r="E371" s="25" t="s">
        <v>137</v>
      </c>
      <c r="F371" s="9"/>
      <c r="G371" s="9"/>
      <c r="H371" s="9"/>
      <c r="I371" s="9"/>
    </row>
    <row r="372" spans="1:9" x14ac:dyDescent="0.25">
      <c r="A372" t="s">
        <v>29</v>
      </c>
      <c r="B372" s="9"/>
      <c r="C372" s="9"/>
      <c r="D372" s="9"/>
      <c r="E372" s="25" t="s">
        <v>138</v>
      </c>
      <c r="F372" s="9"/>
      <c r="G372" s="9"/>
      <c r="H372" s="9"/>
      <c r="I372" s="9"/>
    </row>
    <row r="373" spans="1:9" x14ac:dyDescent="0.25">
      <c r="A373" t="s">
        <v>53</v>
      </c>
      <c r="B373" s="9"/>
      <c r="C373" s="9"/>
      <c r="D373" s="9"/>
      <c r="E373" s="25" t="s">
        <v>139</v>
      </c>
      <c r="F373" s="9"/>
      <c r="G373" s="9"/>
      <c r="H373" s="9"/>
      <c r="I373" s="9"/>
    </row>
    <row r="374" spans="1:9" x14ac:dyDescent="0.25">
      <c r="A374" t="s">
        <v>54</v>
      </c>
      <c r="B374" s="9"/>
      <c r="C374" s="9"/>
      <c r="D374" s="9"/>
      <c r="E374" s="25" t="s">
        <v>140</v>
      </c>
      <c r="F374" s="9"/>
      <c r="G374" s="9"/>
      <c r="H374" s="9"/>
      <c r="I374" s="9"/>
    </row>
    <row r="375" spans="1:9" x14ac:dyDescent="0.25">
      <c r="A375" t="s">
        <v>56</v>
      </c>
      <c r="B375" s="9"/>
      <c r="C375" s="9"/>
      <c r="D375" s="9"/>
      <c r="E375" s="25" t="s">
        <v>141</v>
      </c>
      <c r="F375" s="9"/>
      <c r="G375" s="9"/>
      <c r="H375" s="9"/>
      <c r="I375" s="9"/>
    </row>
    <row r="376" spans="1:9" x14ac:dyDescent="0.25">
      <c r="A376" t="s">
        <v>42</v>
      </c>
      <c r="B376" s="9"/>
      <c r="C376" s="9"/>
      <c r="D376" s="9"/>
      <c r="E376" s="25" t="s">
        <v>142</v>
      </c>
      <c r="F376" s="9"/>
      <c r="G376" s="9"/>
      <c r="H376" s="9"/>
      <c r="I376" s="9"/>
    </row>
    <row r="377" spans="1:9" x14ac:dyDescent="0.25">
      <c r="A377" t="s">
        <v>43</v>
      </c>
      <c r="B377" s="9"/>
      <c r="C377" s="9"/>
      <c r="D377" s="9"/>
      <c r="E377" s="25" t="s">
        <v>143</v>
      </c>
      <c r="F377" s="9"/>
      <c r="G377" s="9"/>
      <c r="H377" s="9"/>
      <c r="I377" s="9"/>
    </row>
    <row r="378" spans="1:9" x14ac:dyDescent="0.25">
      <c r="A378" t="s">
        <v>44</v>
      </c>
      <c r="B378" s="9"/>
      <c r="C378" s="9"/>
      <c r="D378" s="9"/>
      <c r="E378" s="25" t="s">
        <v>44</v>
      </c>
      <c r="F378" s="9"/>
      <c r="G378" s="9"/>
      <c r="H378" s="9"/>
      <c r="I378" s="9"/>
    </row>
    <row r="379" spans="1:9" x14ac:dyDescent="0.25">
      <c r="A379" t="s">
        <v>100</v>
      </c>
      <c r="B379" s="9"/>
      <c r="C379" s="9"/>
      <c r="D379" s="9"/>
      <c r="E379" s="25" t="s">
        <v>144</v>
      </c>
      <c r="F379" s="9"/>
      <c r="G379" s="9"/>
      <c r="H379" s="9"/>
      <c r="I379" s="9"/>
    </row>
    <row r="380" spans="1:9" x14ac:dyDescent="0.25">
      <c r="A380" t="s">
        <v>52</v>
      </c>
      <c r="B380" s="9"/>
      <c r="C380" s="9"/>
      <c r="D380" s="9"/>
      <c r="E380" s="25" t="s">
        <v>145</v>
      </c>
      <c r="F380" s="9"/>
      <c r="G380" s="9"/>
      <c r="H380" s="9"/>
      <c r="I380" s="9"/>
    </row>
    <row r="381" spans="1:9" x14ac:dyDescent="0.25">
      <c r="A381" t="s">
        <v>49</v>
      </c>
      <c r="B381" s="9"/>
      <c r="C381" s="9"/>
      <c r="D381" s="9"/>
      <c r="E381" s="25" t="s">
        <v>146</v>
      </c>
      <c r="F381" s="9"/>
      <c r="G381" s="9"/>
      <c r="H381" s="9"/>
      <c r="I381" s="9"/>
    </row>
    <row r="382" spans="1:9" x14ac:dyDescent="0.25">
      <c r="A382" t="s">
        <v>30</v>
      </c>
      <c r="B382" s="9"/>
      <c r="C382" s="9"/>
      <c r="D382" s="9"/>
      <c r="E382" s="25" t="s">
        <v>147</v>
      </c>
      <c r="F382" s="9"/>
      <c r="G382" s="9"/>
      <c r="H382" s="9"/>
      <c r="I382" s="9"/>
    </row>
    <row r="383" spans="1:9" x14ac:dyDescent="0.25">
      <c r="A383" t="s">
        <v>33</v>
      </c>
      <c r="B383" s="9"/>
      <c r="C383" s="9"/>
      <c r="D383" s="9"/>
      <c r="E383" s="25" t="s">
        <v>148</v>
      </c>
      <c r="F383" s="9"/>
      <c r="G383" s="9"/>
      <c r="H383" s="9"/>
      <c r="I383" s="9"/>
    </row>
    <row r="384" spans="1:9" x14ac:dyDescent="0.25">
      <c r="A384" t="s">
        <v>51</v>
      </c>
      <c r="B384" s="9"/>
      <c r="C384" s="9"/>
      <c r="D384" s="9"/>
      <c r="E384" s="25" t="s">
        <v>149</v>
      </c>
      <c r="F384" s="9"/>
      <c r="G384" s="9"/>
      <c r="H384" s="9"/>
      <c r="I384" s="9"/>
    </row>
    <row r="385" spans="1:9" x14ac:dyDescent="0.25">
      <c r="A385" t="s">
        <v>47</v>
      </c>
      <c r="B385" s="9"/>
      <c r="C385" s="9"/>
      <c r="D385" s="9"/>
      <c r="E385" s="25" t="s">
        <v>150</v>
      </c>
      <c r="F385" s="9"/>
      <c r="G385" s="9"/>
      <c r="H385" s="9"/>
      <c r="I385" s="9"/>
    </row>
    <row r="386" spans="1:9" x14ac:dyDescent="0.25">
      <c r="A386" t="s">
        <v>60</v>
      </c>
      <c r="B386" s="9"/>
      <c r="C386" s="9"/>
      <c r="D386" s="9"/>
      <c r="E386" s="25" t="s">
        <v>151</v>
      </c>
      <c r="F386" s="9"/>
      <c r="G386" s="9"/>
      <c r="H386" s="9"/>
      <c r="I386" s="9"/>
    </row>
    <row r="387" spans="1:9" x14ac:dyDescent="0.25">
      <c r="A387" t="s">
        <v>34</v>
      </c>
      <c r="B387" s="9"/>
      <c r="C387" s="9"/>
      <c r="D387" s="9"/>
      <c r="E387" s="25" t="s">
        <v>152</v>
      </c>
      <c r="F387" s="9"/>
      <c r="G387" s="9"/>
      <c r="H387" s="9"/>
      <c r="I387" s="9"/>
    </row>
    <row r="388" spans="1:9" x14ac:dyDescent="0.25">
      <c r="A388" t="s">
        <v>45</v>
      </c>
      <c r="B388" s="9"/>
      <c r="C388" s="9"/>
      <c r="D388" s="9"/>
      <c r="E388" s="25" t="s">
        <v>153</v>
      </c>
      <c r="F388" s="9"/>
      <c r="G388" s="9"/>
      <c r="H388" s="9"/>
      <c r="I388" s="9"/>
    </row>
    <row r="389" spans="1:9" x14ac:dyDescent="0.25">
      <c r="A389" t="s">
        <v>35</v>
      </c>
      <c r="B389" s="9"/>
      <c r="C389" s="9"/>
      <c r="D389" s="9"/>
      <c r="E389" s="25" t="s">
        <v>154</v>
      </c>
      <c r="F389" s="9"/>
      <c r="G389" s="9"/>
      <c r="H389" s="9"/>
    </row>
    <row r="390" spans="1:9" x14ac:dyDescent="0.25">
      <c r="A390" t="s">
        <v>48</v>
      </c>
      <c r="B390" s="9"/>
      <c r="C390" s="9"/>
      <c r="D390" s="9"/>
      <c r="E390" s="25" t="s">
        <v>155</v>
      </c>
      <c r="F390" s="9"/>
      <c r="G390" s="9"/>
      <c r="H390" s="9"/>
    </row>
    <row r="391" spans="1:9" x14ac:dyDescent="0.25">
      <c r="A391" t="s">
        <v>99</v>
      </c>
      <c r="B391" s="9"/>
      <c r="C391" s="9"/>
      <c r="D391" s="9"/>
      <c r="E391" s="41" t="s">
        <v>156</v>
      </c>
      <c r="F391" s="9"/>
      <c r="G391" s="9"/>
      <c r="H391" s="9"/>
    </row>
    <row r="392" spans="1:9" x14ac:dyDescent="0.25">
      <c r="A392" t="s">
        <v>46</v>
      </c>
      <c r="B392" s="9"/>
      <c r="C392" s="9"/>
      <c r="D392" s="9"/>
      <c r="E392" s="25" t="s">
        <v>157</v>
      </c>
      <c r="F392" s="9"/>
      <c r="G392" s="9"/>
      <c r="H392" s="9"/>
    </row>
    <row r="393" spans="1:9" x14ac:dyDescent="0.25">
      <c r="A393" t="s">
        <v>50</v>
      </c>
      <c r="B393" s="9"/>
      <c r="C393" s="9"/>
      <c r="D393" s="9"/>
      <c r="E393" s="25" t="s">
        <v>158</v>
      </c>
      <c r="F393" s="9"/>
      <c r="G393" s="9"/>
      <c r="H393" s="9"/>
    </row>
    <row r="394" spans="1:9" ht="29.25" customHeight="1" x14ac:dyDescent="0.25">
      <c r="A394" s="21"/>
      <c r="B394" s="9"/>
      <c r="C394" s="9"/>
      <c r="D394" s="9"/>
      <c r="E394" s="9"/>
      <c r="F394" s="9"/>
      <c r="G394" s="9"/>
      <c r="H394" s="9"/>
    </row>
    <row r="395" spans="1:9" x14ac:dyDescent="0.25">
      <c r="A395" s="21"/>
      <c r="B395" s="9"/>
      <c r="C395" s="9"/>
      <c r="D395" s="9"/>
      <c r="E395" s="9"/>
      <c r="F395" s="9"/>
      <c r="G395" s="9"/>
      <c r="H395" s="9"/>
    </row>
    <row r="396" spans="1:9" x14ac:dyDescent="0.25">
      <c r="A396" s="9"/>
      <c r="B396" s="9"/>
      <c r="C396" s="9"/>
      <c r="D396" s="9"/>
      <c r="E396" s="9"/>
      <c r="F396" s="9"/>
      <c r="G396" s="9"/>
      <c r="H396" s="9"/>
    </row>
    <row r="397" spans="1:9" x14ac:dyDescent="0.25">
      <c r="A397" s="9"/>
      <c r="B397" s="9"/>
      <c r="C397" s="9"/>
      <c r="D397" s="9"/>
      <c r="E397" s="9"/>
      <c r="F397" s="9"/>
      <c r="G397" s="9"/>
      <c r="H397" s="9"/>
    </row>
  </sheetData>
  <sortState ref="A127:H142">
    <sortCondition ref="A127"/>
  </sortState>
  <dataValidations disablePrompts="1" count="1">
    <dataValidation type="list" allowBlank="1" showInputMessage="1" showErrorMessage="1" sqref="C187:C188 C194:C197 C205:C206 C212:C213 C219:C220 C226:C227 C233:C234">
      <formula1>$A$109:$A$142</formula1>
    </dataValidation>
  </dataValidations>
  <pageMargins left="0.7" right="0.7" top="0.75" bottom="0.75" header="0.3" footer="0.3"/>
  <pageSetup paperSize="9" orientation="portrait" r:id="rId1"/>
  <rowBreaks count="3" manualBreakCount="3">
    <brk id="146" max="16383" man="1"/>
    <brk id="202" max="16383" man="1"/>
    <brk id="2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Groningen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D.J.J. Heslinga</dc:creator>
  <cp:lastModifiedBy>C.A. Huijgen</cp:lastModifiedBy>
  <cp:lastPrinted>2012-03-07T15:34:19Z</cp:lastPrinted>
  <dcterms:created xsi:type="dcterms:W3CDTF">2012-02-29T11:39:22Z</dcterms:created>
  <dcterms:modified xsi:type="dcterms:W3CDTF">2013-02-27T13:18:09Z</dcterms:modified>
</cp:coreProperties>
</file>